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E:\โครงการซ่อมกำแพง\คณะกำหนดราคากลาง\ส่งพัสดุ\"/>
    </mc:Choice>
  </mc:AlternateContent>
  <xr:revisionPtr revIDLastSave="0" documentId="13_ncr:1_{96857D76-D14A-4DFD-8E86-224135BDB3DF}" xr6:coauthVersionLast="36" xr6:coauthVersionMax="47" xr10:uidLastSave="{00000000-0000-0000-0000-000000000000}"/>
  <bookViews>
    <workbookView xWindow="-105" yWindow="-105" windowWidth="19425" windowHeight="10305" tabRatio="786" activeTab="3" xr2:uid="{00000000-000D-0000-FFFF-FFFF00000000}"/>
  </bookViews>
  <sheets>
    <sheet name="แบบ ปร6" sheetId="10" r:id="rId1"/>
    <sheet name="ปร,5 (ก)" sheetId="11" r:id="rId2"/>
    <sheet name="ปร.4(พ) อาคาร" sheetId="14" r:id="rId3"/>
    <sheet name="ปร.4 อาคาร" sheetId="13" r:id="rId4"/>
  </sheets>
  <definedNames>
    <definedName name="_____xlnm.Print_Area_1" localSheetId="2">#REF!</definedName>
    <definedName name="_____xlnm.Print_Area_1">#REF!</definedName>
    <definedName name="_____xlnm.Print_Area_10" localSheetId="2">#REF!</definedName>
    <definedName name="_____xlnm.Print_Area_10">#REF!</definedName>
    <definedName name="_____xlnm.Print_Area_13" localSheetId="2">#REF!</definedName>
    <definedName name="_____xlnm.Print_Area_13">#REF!</definedName>
    <definedName name="_____xlnm.Print_Area_2" localSheetId="2">#REF!</definedName>
    <definedName name="_____xlnm.Print_Area_2">#REF!</definedName>
    <definedName name="_____xlnm.Print_Titles_2" localSheetId="2">#REF!</definedName>
    <definedName name="_____xlnm.Print_Titles_2">#REF!</definedName>
    <definedName name="____xlnm.Print_Area_1" localSheetId="2">#REF!</definedName>
    <definedName name="____xlnm.Print_Area_1">#REF!</definedName>
    <definedName name="____xlnm.Print_Area_10" localSheetId="2">#REF!</definedName>
    <definedName name="____xlnm.Print_Area_10">#REF!</definedName>
    <definedName name="____xlnm.Print_Area_13" localSheetId="2">#REF!</definedName>
    <definedName name="____xlnm.Print_Area_13">#REF!</definedName>
    <definedName name="____xlnm.Print_Area_14" localSheetId="2">#REF!</definedName>
    <definedName name="____xlnm.Print_Area_14">#REF!</definedName>
    <definedName name="____xlnm.Print_Area_16" localSheetId="2">#REF!</definedName>
    <definedName name="____xlnm.Print_Area_16">#REF!</definedName>
    <definedName name="____xlnm.Print_Area_2" localSheetId="2">#REF!</definedName>
    <definedName name="____xlnm.Print_Area_2">#REF!</definedName>
    <definedName name="____xlnm.Print_Area_6" localSheetId="2">#REF!</definedName>
    <definedName name="____xlnm.Print_Area_6">#REF!</definedName>
    <definedName name="____xlnm.Print_Titles_1" localSheetId="2">#REF!</definedName>
    <definedName name="____xlnm.Print_Titles_1">#REF!</definedName>
    <definedName name="____xlnm.Print_Titles_16" localSheetId="2">#REF!</definedName>
    <definedName name="____xlnm.Print_Titles_16">#REF!</definedName>
    <definedName name="____xlnm.Print_Titles_2" localSheetId="2">#REF!</definedName>
    <definedName name="____xlnm.Print_Titles_2">#REF!</definedName>
    <definedName name="___xlnm.Print_Area_1">"#REF!"</definedName>
    <definedName name="___xlnm.Print_Area_10">'แบบ ปร6'!$A$1:$U$26</definedName>
    <definedName name="___xlnm.Print_Area_13" localSheetId="2">'ปร.4(พ) อาคาร'!$A$1:$N$15</definedName>
    <definedName name="___xlnm.Print_Area_13">'ปร.4 อาคาร'!$A$1:$N$18</definedName>
    <definedName name="___xlnm.Print_Area_14" localSheetId="2">#REF!</definedName>
    <definedName name="___xlnm.Print_Area_14">#REF!</definedName>
    <definedName name="___xlnm.Print_Area_16" localSheetId="2">#REF!</definedName>
    <definedName name="___xlnm.Print_Area_16">#REF!</definedName>
    <definedName name="___xlnm.Print_Area_2" localSheetId="2">#REF!</definedName>
    <definedName name="___xlnm.Print_Area_2">#REF!</definedName>
    <definedName name="___xlnm.Print_Area_3" localSheetId="2">#REF!</definedName>
    <definedName name="___xlnm.Print_Area_3">#REF!</definedName>
    <definedName name="___xlnm.Print_Area_4" localSheetId="2">#REF!</definedName>
    <definedName name="___xlnm.Print_Area_4">#REF!</definedName>
    <definedName name="___xlnm.Print_Area_5" localSheetId="2">#REF!</definedName>
    <definedName name="___xlnm.Print_Area_5">#REF!</definedName>
    <definedName name="___xlnm.Print_Area_5_8" localSheetId="2">#REF!</definedName>
    <definedName name="___xlnm.Print_Area_5_8">#REF!</definedName>
    <definedName name="___xlnm.Print_Area_6" localSheetId="2">#REF!</definedName>
    <definedName name="___xlnm.Print_Area_6">#REF!</definedName>
    <definedName name="___xlnm.Print_Titles_1" localSheetId="2">#REF!</definedName>
    <definedName name="___xlnm.Print_Titles_1">#REF!</definedName>
    <definedName name="___xlnm.Print_Titles_16" localSheetId="2">#REF!</definedName>
    <definedName name="___xlnm.Print_Titles_16">#REF!</definedName>
    <definedName name="___xlnm.Print_Titles_2" localSheetId="2">#REF!</definedName>
    <definedName name="___xlnm.Print_Titles_2">#REF!</definedName>
    <definedName name="___xlnm.Print_Titles_5_8" localSheetId="2">#REF!</definedName>
    <definedName name="___xlnm.Print_Titles_5_8">#REF!</definedName>
    <definedName name="__xlnm.Print_Area_1" localSheetId="2">#REF!</definedName>
    <definedName name="__xlnm.Print_Area_1">#REF!</definedName>
    <definedName name="__xlnm.Print_Area_1_1">"#REF!"</definedName>
    <definedName name="__xlnm.Print_Area_1_12">"#REF!"</definedName>
    <definedName name="__xlnm.Print_Area_1_14">"#REF!"</definedName>
    <definedName name="__xlnm.Print_Area_1_2">"#REF!"</definedName>
    <definedName name="__xlnm.Print_Area_10" localSheetId="2">#REF!</definedName>
    <definedName name="__xlnm.Print_Area_10">#REF!</definedName>
    <definedName name="__xlnm.Print_Area_11">'ปร,5 (ก)'!$A$1:$U$29</definedName>
    <definedName name="__xlnm.Print_Area_12">"#REF!"</definedName>
    <definedName name="__xlnm.Print_Area_13" localSheetId="2">#REF!</definedName>
    <definedName name="__xlnm.Print_Area_13">#REF!</definedName>
    <definedName name="__xlnm.Print_Area_14" localSheetId="2">#REF!</definedName>
    <definedName name="__xlnm.Print_Area_14">#REF!</definedName>
    <definedName name="__xlnm.Print_Area_15" localSheetId="2">#REF!</definedName>
    <definedName name="__xlnm.Print_Area_15">#REF!</definedName>
    <definedName name="__xlnm.Print_Area_16">"#REF!"</definedName>
    <definedName name="__xlnm.Print_Area_16_1">#N/A</definedName>
    <definedName name="__xlnm.Print_Area_16_12">#N/A</definedName>
    <definedName name="__xlnm.Print_Area_16_14">#N/A</definedName>
    <definedName name="__xlnm.Print_Area_16_2">#N/A</definedName>
    <definedName name="__xlnm.Print_Area_17" localSheetId="2">#REF!</definedName>
    <definedName name="__xlnm.Print_Area_17">#REF!</definedName>
    <definedName name="__xlnm.Print_Area_2">"#REF!"</definedName>
    <definedName name="__xlnm.Print_Area_2_13">"#REF!"</definedName>
    <definedName name="__xlnm.Print_Area_2_2">"#REF!"</definedName>
    <definedName name="__xlnm.Print_Area_2_4">"#REF!"</definedName>
    <definedName name="__xlnm.Print_Area_20" localSheetId="2">#REF!</definedName>
    <definedName name="__xlnm.Print_Area_20">#REF!</definedName>
    <definedName name="__xlnm.Print_Area_21" localSheetId="2">#REF!</definedName>
    <definedName name="__xlnm.Print_Area_21">#REF!</definedName>
    <definedName name="__xlnm.Print_Area_3">'แบบ ปร6'!$A$1:$U$24</definedName>
    <definedName name="__xlnm.Print_Area_3_6" localSheetId="2">#REF!</definedName>
    <definedName name="__xlnm.Print_Area_3_6">#REF!</definedName>
    <definedName name="__xlnm.Print_Area_4">'ปร,5 (ก)'!$A$1:$U$29</definedName>
    <definedName name="__xlnm.Print_Area_4_5" localSheetId="2">#REF!</definedName>
    <definedName name="__xlnm.Print_Area_4_5">#REF!</definedName>
    <definedName name="__xlnm.Print_Area_5">"#REF!"</definedName>
    <definedName name="__xlnm.Print_Area_5_13" localSheetId="2">'ปร.4(พ) อาคาร'!$A$1:$N$15</definedName>
    <definedName name="__xlnm.Print_Area_5_13">'ปร.4 อาคาร'!$A$1:$N$18</definedName>
    <definedName name="__xlnm.Print_Area_5_2">"#REF!"</definedName>
    <definedName name="__xlnm.Print_Area_5_4" localSheetId="2">#REF!</definedName>
    <definedName name="__xlnm.Print_Area_5_4">#REF!</definedName>
    <definedName name="__xlnm.Print_Area_5_8" localSheetId="2">#REF!</definedName>
    <definedName name="__xlnm.Print_Area_5_8">#REF!</definedName>
    <definedName name="__xlnm.Print_Area_6" localSheetId="2">#REF!</definedName>
    <definedName name="__xlnm.Print_Area_6">#REF!</definedName>
    <definedName name="__xlnm.Print_Area_6_3" localSheetId="2">#REF!</definedName>
    <definedName name="__xlnm.Print_Area_6_3">#REF!</definedName>
    <definedName name="__xlnm.Print_Area_7" localSheetId="2">#REF!</definedName>
    <definedName name="__xlnm.Print_Area_7">#REF!</definedName>
    <definedName name="__xlnm.Print_Area_8" localSheetId="2">#REF!</definedName>
    <definedName name="__xlnm.Print_Area_8">#REF!</definedName>
    <definedName name="__xlnm.Print_Titles_1" localSheetId="2">#REF!</definedName>
    <definedName name="__xlnm.Print_Titles_1">#REF!</definedName>
    <definedName name="__xlnm.Print_Titles_13" localSheetId="2">'ปร.4(พ) อาคาร'!$1:$10</definedName>
    <definedName name="__xlnm.Print_Titles_13">'ปร.4 อาคาร'!$1:$9</definedName>
    <definedName name="__xlnm.Print_Titles_16">"#REF!"</definedName>
    <definedName name="__xlnm.Print_Titles_16_1">#N/A</definedName>
    <definedName name="__xlnm.Print_Titles_16_12">#N/A</definedName>
    <definedName name="__xlnm.Print_Titles_16_14">#N/A</definedName>
    <definedName name="__xlnm.Print_Titles_16_2">#N/A</definedName>
    <definedName name="__xlnm.Print_Titles_2">"#REF!"</definedName>
    <definedName name="__xlnm.Print_Titles_2_13">"#REF!"</definedName>
    <definedName name="__xlnm.Print_Titles_2_2">"#REF!"</definedName>
    <definedName name="__xlnm.Print_Titles_2_4">"#REF!"</definedName>
    <definedName name="__xlnm.Print_Titles_4" localSheetId="2">#REF!</definedName>
    <definedName name="__xlnm.Print_Titles_4">#REF!</definedName>
    <definedName name="__xlnm.Print_Titles_5">"#REF!"</definedName>
    <definedName name="__xlnm.Print_Titles_5_13" localSheetId="2">'ปร.4(พ) อาคาร'!$1:$10</definedName>
    <definedName name="__xlnm.Print_Titles_5_13">'ปร.4 อาคาร'!$1:$9</definedName>
    <definedName name="__xlnm.Print_Titles_5_2">"#REF!"</definedName>
    <definedName name="__xlnm.Print_Titles_5_4" localSheetId="2">#REF!</definedName>
    <definedName name="__xlnm.Print_Titles_5_4">#REF!</definedName>
    <definedName name="__xlnm.Print_Titles_5_8" localSheetId="2">#REF!</definedName>
    <definedName name="__xlnm.Print_Titles_5_8">#REF!</definedName>
    <definedName name="__xlnm.Print_Titles_8" localSheetId="2">#REF!</definedName>
    <definedName name="__xlnm.Print_Titles_8">#REF!</definedName>
    <definedName name="__xlnm.Print_Titles_9" localSheetId="2">#REF!</definedName>
    <definedName name="__xlnm.Print_Titles_9">#REF!</definedName>
    <definedName name="Excel_BuiltIn_Print_Area">NA()</definedName>
    <definedName name="Excel_BuiltIn_Print_Area_2_1">"#REF!"</definedName>
    <definedName name="Excel_BuiltIn_Print_Area_2_1_1" localSheetId="2">#REF!</definedName>
    <definedName name="Excel_BuiltIn_Print_Area_2_1_1">#REF!</definedName>
    <definedName name="Excel_BuiltIn_Print_Area_2_1_13" localSheetId="2">'ปร.4(พ) อาคาร'!$A$9:$N$15</definedName>
    <definedName name="Excel_BuiltIn_Print_Area_2_1_13">'ปร.4 อาคาร'!$A$8:$N$18</definedName>
    <definedName name="Excel_BuiltIn_Print_Area_2_1_2">"#REF!"</definedName>
    <definedName name="Excel_BuiltIn_Print_Area_2_1_4" localSheetId="2">#REF!</definedName>
    <definedName name="Excel_BuiltIn_Print_Area_2_1_4">#REF!</definedName>
    <definedName name="Excel_BuiltIn_Print_Area_2_1_8" localSheetId="2">#REF!</definedName>
    <definedName name="Excel_BuiltIn_Print_Area_2_1_8">#REF!</definedName>
    <definedName name="Excel_BuiltIn_Print_Titles">NA()</definedName>
    <definedName name="Excel_BuiltIn_Print_Titles_2" localSheetId="2">#REF!</definedName>
    <definedName name="Excel_BuiltIn_Print_Titles_2">#REF!</definedName>
    <definedName name="_xlnm.Print_Area" localSheetId="0">'แบบ ปร6'!$A$1:$U$36</definedName>
    <definedName name="_xlnm.Print_Area" localSheetId="1">'ปร,5 (ก)'!$A$1:$V$44</definedName>
    <definedName name="_xlnm.Print_Area" localSheetId="3">'ปร.4 อาคาร'!$A$1:$N$80</definedName>
    <definedName name="_xlnm.Print_Area" localSheetId="2">'ปร.4(พ) อาคาร'!$A$1:$N$20</definedName>
    <definedName name="_xlnm.Print_Titles" localSheetId="3">'ปร.4 อาคาร'!$1:$9</definedName>
    <definedName name="_xlnm.Print_Titles" localSheetId="2">'ปร.4(พ) อาคาร'!$1:$10</definedName>
    <definedName name="Z_CA373C1D_BE83_4911_A50E_23317613AC44_.wvu.Cols" localSheetId="0" hidden="1">'แบบ ปร6'!$P:$Q,'แบบ ปร6'!$W:$XFD</definedName>
    <definedName name="Z_CA373C1D_BE83_4911_A50E_23317613AC44_.wvu.Cols" localSheetId="1" hidden="1">'ปร,5 (ก)'!$N:$N</definedName>
    <definedName name="Z_CA373C1D_BE83_4911_A50E_23317613AC44_.wvu.PrintArea" localSheetId="0" hidden="1">'แบบ ปร6'!$A$1:$X$36</definedName>
    <definedName name="Z_CA373C1D_BE83_4911_A50E_23317613AC44_.wvu.PrintArea" localSheetId="1" hidden="1">'ปร,5 (ก)'!$A$1:$V$44</definedName>
    <definedName name="Z_CA373C1D_BE83_4911_A50E_23317613AC44_.wvu.PrintArea" localSheetId="3" hidden="1">'ปร.4 อาคาร'!$A$1:$N$80</definedName>
    <definedName name="Z_CA373C1D_BE83_4911_A50E_23317613AC44_.wvu.PrintArea" localSheetId="2" hidden="1">'ปร.4(พ) อาคาร'!$A$1:$N$20</definedName>
    <definedName name="Z_CA373C1D_BE83_4911_A50E_23317613AC44_.wvu.PrintTitles" localSheetId="3" hidden="1">'ปร.4 อาคาร'!$1:$9</definedName>
    <definedName name="Z_CA373C1D_BE83_4911_A50E_23317613AC44_.wvu.PrintTitles" localSheetId="2" hidden="1">'ปร.4(พ) อาคาร'!$1:$10</definedName>
    <definedName name="Z_CA373C1D_BE83_4911_A50E_23317613AC44_.wvu.Rows" localSheetId="0" hidden="1">'แบบ ปร6'!$116:$1048576,'แบบ ปร6'!$44:$44</definedName>
    <definedName name="Z_CA373C1D_BE83_4911_A50E_23317613AC44_.wvu.Rows" localSheetId="1" hidden="1">'ปร,5 (ก)'!$159:$1048576</definedName>
    <definedName name="รัง">"#REF!"</definedName>
  </definedNames>
  <calcPr calcId="191029"/>
  <customWorkbookViews>
    <customWorkbookView name="p1" guid="{CA373C1D-BE83-4911-A50E-23317613AC44}" maximized="1" xWindow="-8" yWindow="-8" windowWidth="1936" windowHeight="1048" tabRatio="786" activeSheetId="1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4" l="1"/>
  <c r="O53" i="13"/>
  <c r="Q53" i="13"/>
  <c r="P53" i="13"/>
  <c r="Q52" i="13"/>
  <c r="P52" i="13"/>
  <c r="O52" i="13"/>
  <c r="Q49" i="13"/>
  <c r="K44" i="13"/>
  <c r="Q54" i="13" l="1"/>
  <c r="R54" i="13" s="1"/>
  <c r="E3" i="14" l="1"/>
  <c r="J37" i="13" l="1"/>
  <c r="B16" i="14"/>
  <c r="J20" i="13" l="1"/>
  <c r="Q50" i="13"/>
  <c r="S50" i="13" s="1"/>
  <c r="S49" i="13"/>
  <c r="Q35" i="13"/>
  <c r="G43" i="13"/>
  <c r="L40" i="13"/>
  <c r="J40" i="13"/>
  <c r="S51" i="13" l="1"/>
  <c r="M40" i="13"/>
  <c r="L61" i="13" l="1"/>
  <c r="J33" i="13"/>
  <c r="L39" i="13"/>
  <c r="L17" i="14" l="1"/>
  <c r="J17" i="14"/>
  <c r="J19" i="14" s="1"/>
  <c r="K4" i="14"/>
  <c r="E4" i="14"/>
  <c r="E2" i="14"/>
  <c r="L19" i="14" l="1"/>
  <c r="L12" i="14" s="1"/>
  <c r="M17" i="14"/>
  <c r="M19" i="14" s="1"/>
  <c r="L14" i="14" l="1"/>
  <c r="J12" i="14"/>
  <c r="G50" i="13"/>
  <c r="L50" i="13" s="1"/>
  <c r="J50" i="13"/>
  <c r="M50" i="13" l="1"/>
  <c r="J14" i="14"/>
  <c r="M12" i="14"/>
  <c r="M14" i="14" s="1"/>
  <c r="R14" i="10" s="1"/>
  <c r="L52" i="13"/>
  <c r="J52" i="13"/>
  <c r="G24" i="13"/>
  <c r="L24" i="13" s="1"/>
  <c r="M24" i="13" s="1"/>
  <c r="M52" i="13" l="1"/>
  <c r="B76" i="13" l="1"/>
  <c r="L77" i="13"/>
  <c r="L79" i="13" s="1"/>
  <c r="L15" i="13" s="1"/>
  <c r="J77" i="13"/>
  <c r="J79" i="13" s="1"/>
  <c r="J15" i="13" s="1"/>
  <c r="M15" i="13" s="1"/>
  <c r="B71" i="13"/>
  <c r="L72" i="13"/>
  <c r="J66" i="13"/>
  <c r="J61" i="13"/>
  <c r="K20" i="13"/>
  <c r="L20" i="13" s="1"/>
  <c r="M20" i="13" l="1"/>
  <c r="M61" i="13"/>
  <c r="M77" i="13"/>
  <c r="M79" i="13" s="1"/>
  <c r="J72" i="13"/>
  <c r="M72" i="13" s="1"/>
  <c r="L74" i="13"/>
  <c r="L14" i="13" s="1"/>
  <c r="M74" i="13" l="1"/>
  <c r="J74" i="13"/>
  <c r="J14" i="13" s="1"/>
  <c r="M14" i="13" s="1"/>
  <c r="B13" i="11"/>
  <c r="B14" i="11"/>
  <c r="G59" i="13"/>
  <c r="J59" i="13" s="1"/>
  <c r="G57" i="13"/>
  <c r="L57" i="13" s="1"/>
  <c r="G67" i="13"/>
  <c r="L67" i="13" s="1"/>
  <c r="G64" i="13"/>
  <c r="J45" i="13"/>
  <c r="L45" i="13"/>
  <c r="J57" i="13" l="1"/>
  <c r="M45" i="13"/>
  <c r="G44" i="13"/>
  <c r="L44" i="13" s="1"/>
  <c r="J44" i="13"/>
  <c r="B56" i="13"/>
  <c r="G48" i="13"/>
  <c r="G51" i="13"/>
  <c r="G49" i="13"/>
  <c r="G47" i="13"/>
  <c r="J47" i="13" s="1"/>
  <c r="M57" i="13" l="1"/>
  <c r="L47" i="13"/>
  <c r="L49" i="13"/>
  <c r="J49" i="13"/>
  <c r="J51" i="13"/>
  <c r="L51" i="13"/>
  <c r="L48" i="13"/>
  <c r="J48" i="13"/>
  <c r="M44" i="13"/>
  <c r="J67" i="13"/>
  <c r="M67" i="13" s="1"/>
  <c r="L66" i="13"/>
  <c r="L64" i="13"/>
  <c r="J64" i="13"/>
  <c r="L63" i="13"/>
  <c r="J63" i="13"/>
  <c r="L60" i="13"/>
  <c r="J60" i="13"/>
  <c r="L59" i="13"/>
  <c r="M59" i="13" s="1"/>
  <c r="L58" i="13"/>
  <c r="J58" i="13"/>
  <c r="M48" i="13" l="1"/>
  <c r="M49" i="13"/>
  <c r="M60" i="13"/>
  <c r="L69" i="13"/>
  <c r="L13" i="13" s="1"/>
  <c r="J69" i="13"/>
  <c r="J13" i="13" s="1"/>
  <c r="M13" i="13" s="1"/>
  <c r="M51" i="13"/>
  <c r="M47" i="13"/>
  <c r="M64" i="13"/>
  <c r="M63" i="13"/>
  <c r="M58" i="13"/>
  <c r="M66" i="13"/>
  <c r="J43" i="13"/>
  <c r="M69" i="13" l="1"/>
  <c r="L43" i="13"/>
  <c r="J30" i="13"/>
  <c r="L30" i="13"/>
  <c r="J31" i="13"/>
  <c r="L31" i="13"/>
  <c r="J32" i="13"/>
  <c r="L32" i="13"/>
  <c r="L33" i="13"/>
  <c r="J34" i="13"/>
  <c r="L34" i="13"/>
  <c r="J35" i="13"/>
  <c r="L35" i="13"/>
  <c r="J36" i="13"/>
  <c r="L36" i="13"/>
  <c r="J39" i="13"/>
  <c r="J41" i="13"/>
  <c r="L41" i="13"/>
  <c r="J42" i="13"/>
  <c r="L42" i="13"/>
  <c r="J54" i="13" l="1"/>
  <c r="M31" i="13"/>
  <c r="M33" i="13"/>
  <c r="M35" i="13"/>
  <c r="M34" i="13"/>
  <c r="M42" i="13"/>
  <c r="M41" i="13"/>
  <c r="M32" i="13"/>
  <c r="M39" i="13"/>
  <c r="M43" i="13"/>
  <c r="M36" i="13"/>
  <c r="M30" i="13"/>
  <c r="B28" i="13"/>
  <c r="G21" i="13"/>
  <c r="E5" i="13" l="1"/>
  <c r="B19" i="13" l="1"/>
  <c r="L23" i="13"/>
  <c r="J23" i="13"/>
  <c r="L22" i="13"/>
  <c r="J22" i="13"/>
  <c r="M23" i="13" l="1"/>
  <c r="L21" i="13"/>
  <c r="L26" i="13" s="1"/>
  <c r="M22" i="13"/>
  <c r="J21" i="13"/>
  <c r="J26" i="13" l="1"/>
  <c r="J11" i="13" s="1"/>
  <c r="L11" i="13"/>
  <c r="M21" i="13"/>
  <c r="M26" i="13" s="1"/>
  <c r="M11" i="13" l="1"/>
  <c r="K4" i="13"/>
  <c r="E6" i="11" l="1"/>
  <c r="N9" i="11" l="1"/>
  <c r="E3" i="13"/>
  <c r="I7" i="11" l="1"/>
  <c r="E2" i="13" l="1"/>
  <c r="E4" i="13"/>
  <c r="E5" i="11"/>
  <c r="E4" i="11"/>
  <c r="E3" i="11"/>
  <c r="L37" i="13" l="1"/>
  <c r="L54" i="13" s="1"/>
  <c r="L12" i="13" s="1"/>
  <c r="L17" i="13" s="1"/>
  <c r="J12" i="13"/>
  <c r="M12" i="13" l="1"/>
  <c r="M17" i="13" s="1"/>
  <c r="J17" i="13"/>
  <c r="M37" i="13"/>
  <c r="M54" i="13" s="1"/>
  <c r="K13" i="11" l="1"/>
  <c r="K17" i="11" l="1"/>
  <c r="Z6" i="11" s="1"/>
  <c r="Y10" i="11" s="1"/>
  <c r="Y11" i="11" s="1"/>
  <c r="AB14" i="11"/>
  <c r="AC14" i="11" s="1"/>
  <c r="AB19" i="11"/>
  <c r="AC19" i="11" s="1"/>
  <c r="AB15" i="11"/>
  <c r="AC15" i="11" s="1"/>
  <c r="AB18" i="11"/>
  <c r="AC18" i="11" s="1"/>
  <c r="AB10" i="11"/>
  <c r="AC10" i="11" s="1"/>
  <c r="AB20" i="11"/>
  <c r="AC20" i="11" s="1"/>
  <c r="AB16" i="11"/>
  <c r="AC16" i="11" s="1"/>
  <c r="AB12" i="11"/>
  <c r="AC12" i="11" s="1"/>
  <c r="AB11" i="11"/>
  <c r="AC11" i="11" s="1"/>
  <c r="AB13" i="11"/>
  <c r="AC13" i="11" s="1"/>
  <c r="AB17" i="11"/>
  <c r="AC17" i="11" s="1"/>
  <c r="AC21" i="11" l="1"/>
  <c r="O13" i="11" l="1"/>
  <c r="R13" i="11" l="1"/>
  <c r="R23" i="11" s="1"/>
  <c r="R24" i="11" s="1"/>
  <c r="F24" i="11" l="1"/>
  <c r="R12" i="10"/>
  <c r="R19" i="10" s="1"/>
  <c r="R20" i="10"/>
  <c r="F20" i="10" s="1"/>
</calcChain>
</file>

<file path=xl/sharedStrings.xml><?xml version="1.0" encoding="utf-8"?>
<sst xmlns="http://schemas.openxmlformats.org/spreadsheetml/2006/main" count="329" uniqueCount="217">
  <si>
    <t>แบบแสดงรายการ ปริมาณงาน และราคา</t>
  </si>
  <si>
    <t>กลุ่มงาน /งาน</t>
  </si>
  <si>
    <t>ชื่อโครงการ</t>
  </si>
  <si>
    <t>แบบเลขที่</t>
  </si>
  <si>
    <t>เดือน</t>
  </si>
  <si>
    <t>หน่วย : บาท</t>
  </si>
  <si>
    <t>ลำดับที่</t>
  </si>
  <si>
    <t>รายการ</t>
  </si>
  <si>
    <t>จำนวน</t>
  </si>
  <si>
    <t>หน่วย</t>
  </si>
  <si>
    <t>ราคาวัสดุ</t>
  </si>
  <si>
    <t>ค่าแรงงาน</t>
  </si>
  <si>
    <t>หมายเหตุ</t>
  </si>
  <si>
    <t>ราคาหน่วยละ</t>
  </si>
  <si>
    <t>จำนวนเงิน</t>
  </si>
  <si>
    <t>และค่าแรงงาน</t>
  </si>
  <si>
    <t>ชุด</t>
  </si>
  <si>
    <t xml:space="preserve"> ชื่อโครงการ/งานก่อสร้าง</t>
  </si>
  <si>
    <t xml:space="preserve"> สถานที่ก่อสร้าง</t>
  </si>
  <si>
    <t xml:space="preserve"> แบบเลขที่</t>
  </si>
  <si>
    <t xml:space="preserve"> หน่วยงานเจ้าของโครงการ / งานก่อสร้าง</t>
  </si>
  <si>
    <t xml:space="preserve"> แบบ  ปร.4   ที่แนบ มีจำนวน</t>
  </si>
  <si>
    <t>พ.ศ.</t>
  </si>
  <si>
    <t>หน่วย:บาท</t>
  </si>
  <si>
    <t>สรุป</t>
  </si>
  <si>
    <t>คิดเป็นเงินประมาณ</t>
  </si>
  <si>
    <t>รวมค่างานต้นทุนทั้งสิ้น</t>
  </si>
  <si>
    <t>ค่างานต้นทุน</t>
  </si>
  <si>
    <t>FACTOR  F</t>
  </si>
  <si>
    <t>กลุ่มงานที่ 1</t>
  </si>
  <si>
    <t>เงื่อนไขการใช้ตาราง Factor F</t>
  </si>
  <si>
    <t>เงินล่วงหน้าจ่าย….……</t>
  </si>
  <si>
    <t>เงินประกันผลงานหัก..…</t>
  </si>
  <si>
    <t>ดอกเบี้ยเงินกู้……….…..</t>
  </si>
  <si>
    <t>ภาษีมูลค่าเพิ่ม………</t>
  </si>
  <si>
    <t xml:space="preserve">□ </t>
  </si>
  <si>
    <t>ขนาดหรือเนื้อที่อาคาร</t>
  </si>
  <si>
    <t>ตารางเมตร</t>
  </si>
  <si>
    <t>เฉลี่ยราคาประมาณ</t>
  </si>
  <si>
    <t>บาท / ตารางเมตร</t>
  </si>
  <si>
    <t xml:space="preserve"> แบบ ปร.4 และ ปร.5  ที่แนบ มีจำนวน</t>
  </si>
  <si>
    <t>ราคาทั้งสิ้นคิดเป็นเงิน</t>
  </si>
  <si>
    <t xml:space="preserve"> คำนวณราคา เมื่อวันที่</t>
  </si>
  <si>
    <t xml:space="preserve">สถานที่                                        </t>
  </si>
  <si>
    <t xml:space="preserve"> กลุ่มงาน /งาน</t>
  </si>
  <si>
    <t>ค่าปรับปรุง</t>
  </si>
  <si>
    <t xml:space="preserve">คำนวณราคาโดย   </t>
  </si>
  <si>
    <t>ตาราง Factor F งานก่อสร้างอาคาร</t>
  </si>
  <si>
    <t>เงินจ่ายล่วงหน้า</t>
  </si>
  <si>
    <t>ดอกเบี้ยงเงินกู้</t>
  </si>
  <si>
    <t>เงินประกันผลงานหัก</t>
  </si>
  <si>
    <t>ต่อภาษีมูลค่าเพิ่ม(VAT)</t>
  </si>
  <si>
    <t>บาท</t>
  </si>
  <si>
    <t>คำนวนค่า Factor F</t>
  </si>
  <si>
    <t>ค่างาน(ทุน)</t>
  </si>
  <si>
    <t>Factor F</t>
  </si>
  <si>
    <t>ปกติ</t>
  </si>
  <si>
    <t>ล้านบาท</t>
  </si>
  <si>
    <t>(ปกติ)</t>
  </si>
  <si>
    <t>หมายเหตุ แก้สูตรได้เฉพาะช่องสีเหลืองเท่านั้น</t>
  </si>
  <si>
    <r>
      <t xml:space="preserve">บาท </t>
    </r>
    <r>
      <rPr>
        <sz val="14"/>
        <rFont val="Angsana New"/>
        <family val="2"/>
        <charset val="1"/>
      </rPr>
      <t xml:space="preserve">/ </t>
    </r>
    <r>
      <rPr>
        <sz val="14"/>
        <rFont val="Angsana New"/>
        <family val="2"/>
      </rPr>
      <t>ตารางเมตร</t>
    </r>
  </si>
  <si>
    <t xml:space="preserve">รวมค่าก่อสร้างทั้งโครงการ / งานก่อสร้าง </t>
  </si>
  <si>
    <t>รวมค่าก่อสร้างเป็นเงินทั้งสิ้น</t>
  </si>
  <si>
    <t>งานโครงสร้าง</t>
  </si>
  <si>
    <t>งานสถาปัตยกรรม</t>
  </si>
  <si>
    <t>ทรายหยาบ</t>
  </si>
  <si>
    <t>ลวดผูกเหล็ก</t>
  </si>
  <si>
    <t>2.1.1</t>
  </si>
  <si>
    <t>2.1.2</t>
  </si>
  <si>
    <t>2.1.3</t>
  </si>
  <si>
    <t>ค่าแรงไม้แบบ</t>
  </si>
  <si>
    <t>ขุดดินถมกลับ</t>
  </si>
  <si>
    <t>คอนกรีตหยาบ</t>
  </si>
  <si>
    <t xml:space="preserve">เหล็กเสริม </t>
  </si>
  <si>
    <t xml:space="preserve"> </t>
  </si>
  <si>
    <t>ราคางานก่อสร้าง</t>
  </si>
  <si>
    <t>งานผังบริเวณและสิ่งก่อสร้างประกอบอื่น ๆ</t>
  </si>
  <si>
    <t>1.1</t>
  </si>
  <si>
    <t>1.2</t>
  </si>
  <si>
    <t>1.3</t>
  </si>
  <si>
    <t>1.4</t>
  </si>
  <si>
    <t>2.1</t>
  </si>
  <si>
    <t>กก.</t>
  </si>
  <si>
    <t xml:space="preserve">หน่วยงานเจ้าของโครงการ </t>
  </si>
  <si>
    <t>ตร.ม.</t>
  </si>
  <si>
    <t>ลบ.ม.</t>
  </si>
  <si>
    <t>ต้น</t>
  </si>
  <si>
    <t>ไม้แบบ (ใช้ 80%)</t>
  </si>
  <si>
    <t>พ.ศ. 2568</t>
  </si>
  <si>
    <t>คอนกรีตโครงสร้าง กำลังรับแรงอัด 240 ksc.(รูปทรงกระบอก)</t>
  </si>
  <si>
    <t xml:space="preserve">   </t>
  </si>
  <si>
    <t>2.1.4</t>
  </si>
  <si>
    <t>2.1.5</t>
  </si>
  <si>
    <t>2.1.6</t>
  </si>
  <si>
    <t>2.1.7</t>
  </si>
  <si>
    <t>2.1.8</t>
  </si>
  <si>
    <t>2.1.9</t>
  </si>
  <si>
    <t>2.2</t>
  </si>
  <si>
    <t>สรุปก่อสร้างและซ่อมแซมรั้วและถนนศูนย์คอมพิวเตอร์หลัก สำนักงานปลัดกระทรวงการคลัง จังหวัดปทุมธานี</t>
  </si>
  <si>
    <t>งานเตรียมการ</t>
  </si>
  <si>
    <t>งานก่อสร้างรั้วกำแพงใหม่</t>
  </si>
  <si>
    <t>งานถนน ค.ส.ล.</t>
  </si>
  <si>
    <t>รวมราคางานเตรียมการ เป็นเงิน</t>
  </si>
  <si>
    <t>รื้อถอนเสาเข็มหกเลี่ยม ศก.0.15 ม. ยาว 6.00 ม.</t>
  </si>
  <si>
    <t>รื้อถอนโครงสร้างฐานรากและคานเดิม</t>
  </si>
  <si>
    <t>รื้อถอนกำแพงก่ออิฐฉาบเรียบเดิม</t>
  </si>
  <si>
    <t>รื้อถอนถนน ค.ส.ล.</t>
  </si>
  <si>
    <t>รวมราคางานก่อสร้างรั้วกำแพงใหม่ เป็นเงิน</t>
  </si>
  <si>
    <t>RB 6 mm.</t>
  </si>
  <si>
    <t>DB 12 mm.</t>
  </si>
  <si>
    <t>DB 20 mm.</t>
  </si>
  <si>
    <t>ตัดหัวเสาเข็ม</t>
  </si>
  <si>
    <t>2.1.9.1</t>
  </si>
  <si>
    <t>2.1.9.2</t>
  </si>
  <si>
    <t>2.1.9.3</t>
  </si>
  <si>
    <t>2.1.10</t>
  </si>
  <si>
    <t>2.2.1</t>
  </si>
  <si>
    <t>2.2.2</t>
  </si>
  <si>
    <t>2.2.3</t>
  </si>
  <si>
    <t>2.2.4</t>
  </si>
  <si>
    <t>ผนังก่ออิฐบล็อกขนาด 0.19 x 0.19 x 0.39 ม.</t>
  </si>
  <si>
    <t>เสาเอ็น - ทับหลัง</t>
  </si>
  <si>
    <t>ฉาบปูนผนังก่ออิฐ</t>
  </si>
  <si>
    <t>เมตร</t>
  </si>
  <si>
    <t>3.1</t>
  </si>
  <si>
    <t>3.2</t>
  </si>
  <si>
    <t>3.3</t>
  </si>
  <si>
    <t>ทรายหยาบบดอัดแน่น</t>
  </si>
  <si>
    <t>3.4</t>
  </si>
  <si>
    <t>3.5</t>
  </si>
  <si>
    <t>3.6</t>
  </si>
  <si>
    <t>เหล็กตะแกรง Wire Mesh 6 มม. @0.20 ม.#</t>
  </si>
  <si>
    <t>2.1.11</t>
  </si>
  <si>
    <t>แผ่น</t>
  </si>
  <si>
    <t>เหล็ก RB 19 mm.</t>
  </si>
  <si>
    <t>joint Sealing</t>
  </si>
  <si>
    <t>2.1.12</t>
  </si>
  <si>
    <t>Mastic Joint Sealer</t>
  </si>
  <si>
    <t>งาน Construction Joint</t>
  </si>
  <si>
    <t>งาน Expansion Joint</t>
  </si>
  <si>
    <t>3.6.1</t>
  </si>
  <si>
    <t>3.6.2</t>
  </si>
  <si>
    <t>เหล็กเสริม DB 12 มม.</t>
  </si>
  <si>
    <t>รวมราคางานถนน ค.ส.ล. เป็นเงิน</t>
  </si>
  <si>
    <t>ก่อสร้างและซ่อมแซมรั้วและถนนศูนย์คอมพิวเตอร์หลัก สำนักงาน</t>
  </si>
  <si>
    <t>ปลัดกระทรวงการคลัง จังหวัดปทุมธานี</t>
  </si>
  <si>
    <t>สืบราคา</t>
  </si>
  <si>
    <t>ข้อ 1.2.1.15</t>
  </si>
  <si>
    <t>ข้อ 1.3.1</t>
  </si>
  <si>
    <t>พาณิชย์กรุงเทพฯ/ข้อ1.4</t>
  </si>
  <si>
    <t>พาณิชย์กรุงเทพฯ/ข้อ1.6.1</t>
  </si>
  <si>
    <t>พาณิชย์กรุงเทพฯ/ข้อ1.7</t>
  </si>
  <si>
    <t>ข้อ 1.8.1</t>
  </si>
  <si>
    <t>พาณิชย์กรุงเทพฯ/ข้อ 1.10.1</t>
  </si>
  <si>
    <t>พาณิชย์กรุงเทพฯ/ข้อ 1.10.2</t>
  </si>
  <si>
    <t>พาณิชย์กรุงเทพฯ/ข้อ 1.10.3</t>
  </si>
  <si>
    <t>พาณิชย์กรุงเทพฯ</t>
  </si>
  <si>
    <t>สืบราคา/30%ค่าวัสดุ</t>
  </si>
  <si>
    <t>วัสดุมวลรวม/ข้อ 2.3.1</t>
  </si>
  <si>
    <t>วัสดุมวลรวม/ข้อ 2.3.1.2</t>
  </si>
  <si>
    <t>วัสดุมวลรวม/ข้อ 2.8.1</t>
  </si>
  <si>
    <t>งาน</t>
  </si>
  <si>
    <t>พาณิชย์กรุงเทพฯ/ข้อ 1.7</t>
  </si>
  <si>
    <t>พาณิชย์กรุงเทพฯ/ข้อ 1.4</t>
  </si>
  <si>
    <t>พาณิชย์กรุงเทพฯ/ข้อ 1.10.4</t>
  </si>
  <si>
    <t>งานซ่อมแซมรั้วกำแพงด้านหน้าศูนย์ฯ</t>
  </si>
  <si>
    <t>4.1</t>
  </si>
  <si>
    <t>งานระบบไฟฟ้าภายนอก</t>
  </si>
  <si>
    <t>5.1</t>
  </si>
  <si>
    <t>งานเดินสายไฟร้อยท่อ</t>
  </si>
  <si>
    <t>รวมราคางานซ่อมแซมรั้วกำแพงด้านหน้าศูนย์ฯ เป็นเงิน</t>
  </si>
  <si>
    <t>รวมราคางานระบบไฟฟ้าภายนอก เป็นเงิน</t>
  </si>
  <si>
    <t>3.7</t>
  </si>
  <si>
    <t>3.7.1</t>
  </si>
  <si>
    <t>3.7.2</t>
  </si>
  <si>
    <t>สำนักงานปลัดกระทรวงการคลัง</t>
  </si>
  <si>
    <t>ก่อสร้างและซ่อมแซมรั้วและถนน ศูนย์คอมพิวเตอร์หลัก สำนักงานปลัดกระทรวงการคลัง จังหวัดปทุมธานี</t>
  </si>
  <si>
    <t>58/2568</t>
  </si>
  <si>
    <t>ซ่อมแซมรอยแตกร้าวกำแพง (ตัด Joint พร้อมฉาบเก็บทาสี)</t>
  </si>
  <si>
    <t>ค่าก่อสร้าง</t>
  </si>
  <si>
    <t>1.5</t>
  </si>
  <si>
    <t>ขูดล้างสีผนังเดิม</t>
  </si>
  <si>
    <t>2.2.5</t>
  </si>
  <si>
    <t>เสาเข็มตอก ขนาด I-0.22x0.22x11.50 ม.</t>
  </si>
  <si>
    <t>2.2.6</t>
  </si>
  <si>
    <t>เซาะร่อง PVC รูปตัวยู ขนาด 10 มม.</t>
  </si>
  <si>
    <t>รั้วเมทัลชีทชั่วคราวสูงไม่น้อยกว่า 3 เมตร</t>
  </si>
  <si>
    <t xml:space="preserve">หมายเหตุ </t>
  </si>
  <si>
    <t>สรุปงานค่าใช้จ่ายพิเศษ</t>
  </si>
  <si>
    <t>งานรั้วชั่วคราว</t>
  </si>
  <si>
    <t>รวมค่าใช้จ่ายพิเศษ เป็นเงินทั้งสิ้น</t>
  </si>
  <si>
    <t>คุณแอน 0988765757 PK-FENCE.com</t>
  </si>
  <si>
    <t xml:space="preserve"> งานค่าใช้จ่ายพิเศษ</t>
  </si>
  <si>
    <t>สืบราคา/ข้อ 1.2.1.2</t>
  </si>
  <si>
    <t>รื้อขนไป/ข้อ 2.9.1</t>
  </si>
  <si>
    <t>รื้อขนไป/ข้อ 2.9.10</t>
  </si>
  <si>
    <t>รื้อขนไป/ข้อ 2.9.17</t>
  </si>
  <si>
    <t>RB 9 mm.</t>
  </si>
  <si>
    <t>2.1.9.4</t>
  </si>
  <si>
    <t xml:space="preserve">แผ่น Polyethylene Sheet </t>
  </si>
  <si>
    <t>ค่าเช้าแม็คโควันละ 5000 บาท จำนวน 5 วัน =25000 บาท</t>
  </si>
  <si>
    <t>ค่าวัสดุ/ค่าแรงงาน</t>
  </si>
  <si>
    <t xml:space="preserve">ค่าวัสดุจากกระทรวงพาณิชย์ เดือน สค 68 </t>
  </si>
  <si>
    <t>(เดือน กย 68 ยังไม่ประกาศ)/ค่าแรงจากกรมบัญชีกลาง</t>
  </si>
  <si>
    <t>เมื่อวันที่       15</t>
  </si>
  <si>
    <t>กันยายน</t>
  </si>
  <si>
    <t>1. เนื่องจากมีการรื้อถอนงานรั้ว ถนน และก่อสร้างรั้ว ถนนภายในศูนย์คอมพิวเตอร์หลักฯ ซึ่งเป็นสถานที่ที่ต้องมีความปลอดภัยสูง จึงต้องมีงานจัดทำรั้วชั่วคราวเพื่อป้องกันอันตราย และเพื่อให้เกิดความปลอดภัยในระหว่างรื้อถอนและก่อสร้าง และเพื่อให้เป็นไปตามที่ขอบเขตงานกำหนดไว้</t>
  </si>
  <si>
    <t>ฟิน ปิด 4 ที่</t>
  </si>
  <si>
    <t>คณะกรรมการกำหนดราคากลาง คำสั่งสำนักงานปลัดกระทรวงการคลัง ที่ 1056/2568 ลงวันที่ 10 กันยายน 2568</t>
  </si>
  <si>
    <t>2 ด้าน</t>
  </si>
  <si>
    <t>รวมก่อสร้างและซ่อมแซมรั้วและถนนศูนย์คอมพิวเตอร์หลักฯ เป็นเงินทั้งสิ้น</t>
  </si>
  <si>
    <t>ศูนย์คอมพิวเตอร์หลัก สำนักงานปลัดกระทรวงการคลัง จังหวัดปทุมธานี</t>
  </si>
  <si>
    <t>คณะกรรมการกำหนดราคากลาง ตามคำสั่ง สำนักงานปลัดกระทรวงการคลัง ที่ 1046/2568 ลงวันที่ 10 กันยายน 2568</t>
  </si>
  <si>
    <t>งานทาสีผนังภายนอก (รั้วกำแพง) ใหม่</t>
  </si>
  <si>
    <t>งานทาสีผนังภายนอก (รั้วกำแพง) เดิม</t>
  </si>
  <si>
    <t>คอนกรีตโครงสร้าง กำลังรับแรงอัด 280 ksc. (รูปทรงกระบอก)</t>
  </si>
  <si>
    <t>แผ่นกันดินสำเร็จรูป ขนาด 0.35 x 1.40 x 0.05 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</si>
</sst>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7">
    <numFmt numFmtId="43" formatCode="_-* #,##0.00_-;\-* #,##0.00_-;_-* &quot;-&quot;??_-;_-@_-"/>
    <numFmt numFmtId="164" formatCode="_(* #,##0.00_);_(* \(#,##0.00\);_(* &quot;-&quot;??_);_(@_)"/>
    <numFmt numFmtId="165" formatCode="\$#,##0.00_);[Red]&quot;($&quot;#,##0.00\)"/>
    <numFmt numFmtId="166" formatCode="_-* #,##0.00_-;\-* #,##0.00_-;_-* \-??_-;_-@_-"/>
    <numFmt numFmtId="167" formatCode="_(* #,##0.000_);_(* \(#,##0.000\);_(* \-??_);_(@_)"/>
    <numFmt numFmtId="168" formatCode="#,##0.0;[Red]#,##0.0"/>
    <numFmt numFmtId="169" formatCode="General_)"/>
    <numFmt numFmtId="170" formatCode="#,##0.000000\ "/>
    <numFmt numFmtId="171" formatCode="dd\-mm\-yy"/>
    <numFmt numFmtId="172" formatCode="#,###&quot;   &quot;"/>
    <numFmt numFmtId="173" formatCode="&quot;฿t&quot;#,##0_);&quot;(฿t&quot;#,##0\)"/>
    <numFmt numFmtId="174" formatCode="\t0.00E+00"/>
    <numFmt numFmtId="175" formatCode="#,##0.0_);\(#,##0.0\)"/>
    <numFmt numFmtId="176" formatCode="_(\$* #,##0.000_);_(\$* \(#,##0.000\);_(\$* \-??_);_(@_)"/>
    <numFmt numFmtId="177" formatCode="0.0&quot;  &quot;"/>
    <numFmt numFmtId="178" formatCode="mm/dd/yyyy"/>
    <numFmt numFmtId="179" formatCode="mmm\ d&quot;, &quot;yy"/>
    <numFmt numFmtId="180" formatCode="_-* #,##0.00000_-;\-* #,##0.00000_-;_-* \-?????_-;_-@_-"/>
    <numFmt numFmtId="181" formatCode="m/d/yy\ hh:mm"/>
    <numFmt numFmtId="182" formatCode="_(\$* #,##0.0000_);_(\$* \(#,##0.0000\);_(\$* \-??_);_(@_)"/>
    <numFmt numFmtId="183" formatCode="#,##0;[Red]#,##0"/>
    <numFmt numFmtId="184" formatCode="_(* #,##0.00_);_(* \(#,##0.00\);_(* \-??_);_(@_)"/>
    <numFmt numFmtId="185" formatCode="dd\-mmm\-yy"/>
    <numFmt numFmtId="186" formatCode="_-* #,##0_-;\-* #,##0_-;_-* \-_-;_-@_-"/>
    <numFmt numFmtId="187" formatCode="_(* #,##0_);_(* \(#,##0\);_(* \-??_);_(@_)"/>
    <numFmt numFmtId="188" formatCode="_-* #,##0.00_-;\-* #,##0.00_-;_-* \-_-;_-@_-"/>
    <numFmt numFmtId="189" formatCode="#,###.00&quot;  &quot;"/>
    <numFmt numFmtId="190" formatCode="0.00&quot; %&quot;"/>
    <numFmt numFmtId="191" formatCode="_-* #,##0.0000_-;\-* #,##0.0000_-;_-* \-_-;_-@_-"/>
    <numFmt numFmtId="192" formatCode="#,###&quot;  &quot;"/>
    <numFmt numFmtId="193" formatCode="_-* #,##0_-;\-* #,##0_-;_-* \-??_-;_-@_-"/>
    <numFmt numFmtId="194" formatCode="_-* #,##0.00000000_-;\-* #,##0.00000000_-;_-* &quot;-&quot;??_-;_-@_-"/>
    <numFmt numFmtId="195" formatCode="#,##0.0000_);\(#,##0.0000\)"/>
    <numFmt numFmtId="196" formatCode="#,##0.0000;\-#,##0.0000"/>
    <numFmt numFmtId="197" formatCode="#,##0.00000000_);\(#,##0.00000000\)"/>
    <numFmt numFmtId="198" formatCode="_-* #,##0.0000_-;\-* #,##0.0000_-;_-* &quot;-&quot;??_-;_-@_-"/>
    <numFmt numFmtId="200" formatCode="_-* #,##0.000_-;\-* #,##0.000_-;_-* \-??_-;_-@_-"/>
  </numFmts>
  <fonts count="60"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AngsanaUPC"/>
      <family val="1"/>
      <charset val="222"/>
    </font>
    <font>
      <u/>
      <sz val="10"/>
      <color indexed="12"/>
      <name val="Arial"/>
      <family val="2"/>
    </font>
    <font>
      <sz val="14"/>
      <name val="SV Rojchana"/>
    </font>
    <font>
      <sz val="11"/>
      <name val="??"/>
      <family val="1"/>
    </font>
    <font>
      <sz val="12"/>
      <name val="Arial"/>
      <family val="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6"/>
      <name val="DilleniaUPC"/>
      <family val="1"/>
      <charset val="222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b/>
      <i/>
      <sz val="18"/>
      <color indexed="28"/>
      <name val="AngsanaUPC"/>
      <family val="1"/>
    </font>
    <font>
      <sz val="14"/>
      <name val="Cordia New"/>
      <family val="2"/>
    </font>
    <font>
      <sz val="14"/>
      <name val="Angsana New"/>
      <family val="1"/>
    </font>
    <font>
      <sz val="16"/>
      <name val="Angsana New"/>
      <family val="1"/>
    </font>
    <font>
      <b/>
      <sz val="16"/>
      <name val="Angsana New"/>
      <family val="1"/>
    </font>
    <font>
      <sz val="10"/>
      <name val="Arial"/>
      <family val="2"/>
    </font>
    <font>
      <b/>
      <sz val="14"/>
      <name val="Angsana New"/>
      <family val="1"/>
    </font>
    <font>
      <sz val="14"/>
      <color indexed="8"/>
      <name val="Angsana New"/>
      <family val="1"/>
    </font>
    <font>
      <b/>
      <sz val="14"/>
      <color indexed="8"/>
      <name val="Angsana New"/>
      <family val="1"/>
    </font>
    <font>
      <sz val="16"/>
      <color indexed="8"/>
      <name val="Angsana New"/>
      <family val="1"/>
    </font>
    <font>
      <sz val="16"/>
      <name val="Angsana New"/>
      <family val="2"/>
      <charset val="1"/>
    </font>
    <font>
      <b/>
      <sz val="16"/>
      <name val="Angsana New"/>
      <family val="2"/>
    </font>
    <font>
      <b/>
      <sz val="16"/>
      <color indexed="8"/>
      <name val="Angsana New"/>
      <family val="1"/>
    </font>
    <font>
      <b/>
      <sz val="16"/>
      <name val="Angsana New"/>
      <family val="2"/>
      <charset val="1"/>
    </font>
    <font>
      <u/>
      <sz val="16"/>
      <color indexed="8"/>
      <name val="Angsana New"/>
      <family val="1"/>
    </font>
    <font>
      <b/>
      <u/>
      <sz val="16"/>
      <name val="Angsana New"/>
      <family val="1"/>
    </font>
    <font>
      <b/>
      <sz val="14"/>
      <name val="TH Sarabun New"/>
      <family val="2"/>
    </font>
    <font>
      <sz val="14"/>
      <name val="TH Sarabun New"/>
      <family val="2"/>
    </font>
    <font>
      <sz val="10"/>
      <name val="Courier"/>
      <family val="3"/>
    </font>
    <font>
      <sz val="16"/>
      <name val="TH Sarabun New"/>
      <family val="2"/>
    </font>
    <font>
      <sz val="16"/>
      <color indexed="8"/>
      <name val="TH Sarabun New"/>
      <family val="2"/>
    </font>
    <font>
      <sz val="13.5"/>
      <name val="TH Sarabun New"/>
      <family val="2"/>
    </font>
    <font>
      <b/>
      <sz val="16"/>
      <name val="TH Sarabun New"/>
      <family val="2"/>
    </font>
    <font>
      <sz val="14"/>
      <color rgb="FFFF0000"/>
      <name val="TH Sarabun New"/>
      <family val="2"/>
    </font>
    <font>
      <sz val="11"/>
      <color theme="1"/>
      <name val="Calibri"/>
      <family val="2"/>
      <charset val="222"/>
      <scheme val="minor"/>
    </font>
    <font>
      <sz val="14"/>
      <name val="Angsana New"/>
      <family val="2"/>
      <charset val="1"/>
    </font>
    <font>
      <sz val="14"/>
      <name val="Angsana New"/>
      <family val="2"/>
    </font>
    <font>
      <sz val="12"/>
      <name val="Microsoft YaHei"/>
      <family val="2"/>
    </font>
    <font>
      <sz val="14"/>
      <name val="AngsanaUPC"/>
      <family val="1"/>
    </font>
  </fonts>
  <fills count="26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1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</borders>
  <cellStyleXfs count="128">
    <xf numFmtId="0" fontId="0" fillId="0" borderId="0"/>
    <xf numFmtId="0" fontId="20" fillId="0" borderId="0">
      <alignment vertical="center"/>
    </xf>
    <xf numFmtId="169" fontId="36" fillId="0" borderId="0"/>
    <xf numFmtId="170" fontId="36" fillId="0" borderId="0"/>
    <xf numFmtId="171" fontId="36" fillId="0" borderId="0"/>
    <xf numFmtId="172" fontId="36" fillId="0" borderId="0"/>
    <xf numFmtId="4" fontId="36" fillId="0" borderId="0"/>
    <xf numFmtId="173" fontId="36" fillId="0" borderId="0"/>
    <xf numFmtId="174" fontId="36" fillId="0" borderId="0"/>
    <xf numFmtId="172" fontId="36" fillId="0" borderId="0"/>
    <xf numFmtId="38" fontId="36" fillId="0" borderId="0"/>
    <xf numFmtId="40" fontId="36" fillId="0" borderId="0"/>
    <xf numFmtId="0" fontId="21" fillId="0" borderId="0"/>
    <xf numFmtId="0" fontId="22" fillId="0" borderId="0"/>
    <xf numFmtId="9" fontId="36" fillId="2" borderId="0"/>
    <xf numFmtId="0" fontId="1" fillId="3" borderId="0"/>
    <xf numFmtId="0" fontId="1" fillId="4" borderId="0"/>
    <xf numFmtId="0" fontId="1" fillId="2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3" fillId="16" borderId="1">
      <alignment horizontal="center" vertical="top"/>
    </xf>
    <xf numFmtId="0" fontId="2" fillId="17" borderId="0"/>
    <xf numFmtId="0" fontId="2" fillId="18" borderId="0"/>
    <xf numFmtId="0" fontId="2" fillId="19" borderId="0"/>
    <xf numFmtId="0" fontId="2" fillId="13" borderId="0"/>
    <xf numFmtId="0" fontId="2" fillId="14" borderId="0"/>
    <xf numFmtId="0" fontId="2" fillId="20" borderId="0"/>
    <xf numFmtId="0" fontId="3" fillId="4" borderId="0"/>
    <xf numFmtId="0" fontId="36" fillId="0" borderId="0"/>
    <xf numFmtId="175" fontId="36" fillId="0" borderId="0"/>
    <xf numFmtId="0" fontId="24" fillId="0" borderId="0"/>
    <xf numFmtId="0" fontId="25" fillId="0" borderId="0"/>
    <xf numFmtId="0" fontId="25" fillId="0" borderId="0"/>
    <xf numFmtId="176" fontId="18" fillId="0" borderId="0"/>
    <xf numFmtId="177" fontId="26" fillId="0" borderId="0"/>
    <xf numFmtId="175" fontId="36" fillId="0" borderId="0"/>
    <xf numFmtId="0" fontId="4" fillId="16" borderId="2"/>
    <xf numFmtId="0" fontId="5" fillId="21" borderId="3"/>
    <xf numFmtId="176" fontId="36" fillId="0" borderId="0"/>
    <xf numFmtId="166" fontId="36" fillId="0" borderId="0"/>
    <xf numFmtId="0" fontId="23" fillId="16" borderId="1">
      <alignment horizontal="center" vertical="top"/>
    </xf>
    <xf numFmtId="175" fontId="36" fillId="0" borderId="0"/>
    <xf numFmtId="178" fontId="27" fillId="0" borderId="0"/>
    <xf numFmtId="179" fontId="28" fillId="6" borderId="0">
      <alignment horizontal="center"/>
    </xf>
    <xf numFmtId="176" fontId="18" fillId="0" borderId="0"/>
    <xf numFmtId="175" fontId="36" fillId="0" borderId="0"/>
    <xf numFmtId="176" fontId="18" fillId="0" borderId="0"/>
    <xf numFmtId="177" fontId="26" fillId="0" borderId="0"/>
    <xf numFmtId="175" fontId="36" fillId="0" borderId="0"/>
    <xf numFmtId="0" fontId="36" fillId="0" borderId="0"/>
    <xf numFmtId="0" fontId="36" fillId="0" borderId="0"/>
    <xf numFmtId="0" fontId="6" fillId="0" borderId="0"/>
    <xf numFmtId="0" fontId="7" fillId="2" borderId="0"/>
    <xf numFmtId="0" fontId="29" fillId="16" borderId="0"/>
    <xf numFmtId="0" fontId="30" fillId="0" borderId="4"/>
    <xf numFmtId="0" fontId="30" fillId="0" borderId="5">
      <alignment horizontal="left" vertical="center"/>
    </xf>
    <xf numFmtId="0" fontId="8" fillId="0" borderId="6"/>
    <xf numFmtId="0" fontId="9" fillId="0" borderId="7"/>
    <xf numFmtId="0" fontId="10" fillId="0" borderId="8"/>
    <xf numFmtId="0" fontId="10" fillId="0" borderId="0"/>
    <xf numFmtId="0" fontId="19" fillId="0" borderId="0"/>
    <xf numFmtId="0" fontId="11" fillId="7" borderId="2"/>
    <xf numFmtId="0" fontId="29" fillId="22" borderId="0"/>
    <xf numFmtId="176" fontId="18" fillId="0" borderId="0"/>
    <xf numFmtId="175" fontId="36" fillId="0" borderId="0"/>
    <xf numFmtId="176" fontId="18" fillId="0" borderId="0"/>
    <xf numFmtId="177" fontId="26" fillId="0" borderId="0"/>
    <xf numFmtId="175" fontId="36" fillId="0" borderId="0"/>
    <xf numFmtId="0" fontId="12" fillId="0" borderId="9"/>
    <xf numFmtId="0" fontId="13" fillId="23" borderId="0"/>
    <xf numFmtId="180" fontId="18" fillId="0" borderId="0"/>
    <xf numFmtId="0" fontId="36" fillId="22" borderId="10"/>
    <xf numFmtId="0" fontId="14" fillId="16" borderId="11"/>
    <xf numFmtId="0" fontId="36" fillId="0" borderId="0"/>
    <xf numFmtId="176" fontId="36" fillId="0" borderId="0"/>
    <xf numFmtId="0" fontId="36" fillId="0" borderId="0"/>
    <xf numFmtId="0" fontId="36" fillId="0" borderId="0"/>
    <xf numFmtId="10" fontId="36" fillId="0" borderId="0"/>
    <xf numFmtId="176" fontId="18" fillId="0" borderId="0"/>
    <xf numFmtId="175" fontId="36" fillId="0" borderId="0"/>
    <xf numFmtId="176" fontId="18" fillId="0" borderId="0"/>
    <xf numFmtId="177" fontId="26" fillId="0" borderId="0"/>
    <xf numFmtId="175" fontId="36" fillId="0" borderId="0"/>
    <xf numFmtId="0" fontId="31" fillId="2" borderId="0"/>
    <xf numFmtId="49" fontId="27" fillId="0" borderId="0"/>
    <xf numFmtId="0" fontId="25" fillId="0" borderId="0"/>
    <xf numFmtId="0" fontId="25" fillId="0" borderId="0"/>
    <xf numFmtId="0" fontId="15" fillId="0" borderId="0"/>
    <xf numFmtId="0" fontId="16" fillId="0" borderId="12"/>
    <xf numFmtId="181" fontId="36" fillId="0" borderId="0"/>
    <xf numFmtId="182" fontId="36" fillId="0" borderId="0"/>
    <xf numFmtId="0" fontId="17" fillId="0" borderId="0"/>
    <xf numFmtId="165" fontId="36" fillId="0" borderId="0"/>
    <xf numFmtId="166" fontId="36" fillId="0" borderId="0"/>
    <xf numFmtId="166" fontId="36" fillId="0" borderId="0"/>
    <xf numFmtId="166" fontId="36" fillId="0" borderId="0"/>
    <xf numFmtId="167" fontId="36" fillId="0" borderId="0"/>
    <xf numFmtId="168" fontId="36" fillId="0" borderId="0"/>
    <xf numFmtId="166" fontId="36" fillId="0" borderId="0"/>
    <xf numFmtId="166" fontId="36" fillId="0" borderId="0"/>
    <xf numFmtId="166" fontId="36" fillId="0" borderId="0"/>
    <xf numFmtId="184" fontId="36" fillId="0" borderId="0"/>
    <xf numFmtId="0" fontId="36" fillId="0" borderId="0"/>
    <xf numFmtId="0" fontId="18" fillId="0" borderId="0"/>
    <xf numFmtId="0" fontId="32" fillId="0" borderId="0"/>
    <xf numFmtId="0" fontId="32" fillId="0" borderId="0"/>
    <xf numFmtId="9" fontId="36" fillId="0" borderId="0"/>
    <xf numFmtId="9" fontId="36" fillId="0" borderId="0" applyFont="0" applyFill="0" applyBorder="0" applyAlignment="0" applyProtection="0"/>
    <xf numFmtId="0" fontId="32" fillId="0" borderId="0"/>
    <xf numFmtId="39" fontId="49" fillId="0" borderId="0"/>
    <xf numFmtId="0" fontId="32" fillId="0" borderId="0"/>
    <xf numFmtId="43" fontId="55" fillId="0" borderId="0" applyFont="0" applyFill="0" applyBorder="0" applyAlignment="0" applyProtection="0"/>
    <xf numFmtId="0" fontId="58" fillId="0" borderId="0"/>
    <xf numFmtId="0" fontId="59" fillId="0" borderId="0"/>
    <xf numFmtId="184" fontId="36" fillId="0" borderId="0" applyFill="0" applyBorder="0" applyAlignment="0" applyProtection="0"/>
  </cellStyleXfs>
  <cellXfs count="361">
    <xf numFmtId="0" fontId="0" fillId="0" borderId="0" xfId="0"/>
    <xf numFmtId="0" fontId="35" fillId="0" borderId="0" xfId="63" applyFont="1" applyAlignment="1">
      <alignment vertical="center"/>
    </xf>
    <xf numFmtId="0" fontId="34" fillId="0" borderId="0" xfId="63" applyFont="1" applyAlignment="1">
      <alignment vertical="center"/>
    </xf>
    <xf numFmtId="0" fontId="35" fillId="0" borderId="0" xfId="63" applyFont="1" applyAlignment="1">
      <alignment horizontal="left" vertical="center"/>
    </xf>
    <xf numFmtId="184" fontId="35" fillId="0" borderId="0" xfId="114" applyFont="1" applyAlignment="1">
      <alignment vertical="center"/>
    </xf>
    <xf numFmtId="184" fontId="34" fillId="0" borderId="0" xfId="114" applyFont="1" applyAlignment="1">
      <alignment horizontal="right" vertical="center"/>
    </xf>
    <xf numFmtId="0" fontId="35" fillId="0" borderId="0" xfId="63" applyFont="1" applyAlignment="1">
      <alignment horizontal="right" vertical="center"/>
    </xf>
    <xf numFmtId="184" fontId="35" fillId="0" borderId="0" xfId="114" applyFont="1" applyAlignment="1">
      <alignment horizontal="center" vertical="center"/>
    </xf>
    <xf numFmtId="184" fontId="34" fillId="0" borderId="0" xfId="114" applyFont="1" applyAlignment="1">
      <alignment vertical="center"/>
    </xf>
    <xf numFmtId="185" fontId="35" fillId="0" borderId="0" xfId="63" applyNumberFormat="1" applyFont="1" applyAlignment="1">
      <alignment horizontal="right" vertical="center"/>
    </xf>
    <xf numFmtId="184" fontId="35" fillId="0" borderId="19" xfId="114" applyFont="1" applyBorder="1" applyAlignment="1">
      <alignment horizontal="center" vertical="center"/>
    </xf>
    <xf numFmtId="166" fontId="35" fillId="0" borderId="0" xfId="113" applyFont="1" applyAlignment="1">
      <alignment vertical="center"/>
    </xf>
    <xf numFmtId="184" fontId="35" fillId="0" borderId="20" xfId="114" applyFont="1" applyBorder="1" applyAlignment="1">
      <alignment horizontal="center" vertical="center"/>
    </xf>
    <xf numFmtId="183" fontId="34" fillId="0" borderId="18" xfId="113" applyNumberFormat="1" applyFont="1" applyBorder="1" applyAlignment="1">
      <alignment horizontal="center" vertical="center"/>
    </xf>
    <xf numFmtId="187" fontId="34" fillId="0" borderId="18" xfId="114" applyNumberFormat="1" applyFont="1" applyBorder="1" applyAlignment="1">
      <alignment vertical="center"/>
    </xf>
    <xf numFmtId="166" fontId="34" fillId="0" borderId="18" xfId="113" applyFont="1" applyBorder="1" applyAlignment="1">
      <alignment horizontal="center" vertical="center"/>
    </xf>
    <xf numFmtId="184" fontId="34" fillId="0" borderId="18" xfId="114" applyFont="1" applyBorder="1" applyAlignment="1">
      <alignment horizontal="center" vertical="center"/>
    </xf>
    <xf numFmtId="184" fontId="34" fillId="0" borderId="18" xfId="114" applyFont="1" applyBorder="1" applyAlignment="1">
      <alignment horizontal="right" vertical="center"/>
    </xf>
    <xf numFmtId="166" fontId="34" fillId="0" borderId="18" xfId="113" applyFont="1" applyBorder="1" applyAlignment="1">
      <alignment horizontal="right" vertical="center"/>
    </xf>
    <xf numFmtId="166" fontId="34" fillId="0" borderId="0" xfId="113" applyFont="1" applyAlignment="1">
      <alignment horizontal="right" vertical="center"/>
    </xf>
    <xf numFmtId="166" fontId="34" fillId="0" borderId="0" xfId="113" applyFont="1" applyAlignment="1">
      <alignment vertical="center"/>
    </xf>
    <xf numFmtId="166" fontId="34" fillId="0" borderId="24" xfId="113" applyFont="1" applyBorder="1" applyAlignment="1">
      <alignment horizontal="center" vertical="center"/>
    </xf>
    <xf numFmtId="184" fontId="34" fillId="0" borderId="24" xfId="114" applyFont="1" applyBorder="1" applyAlignment="1">
      <alignment horizontal="center" vertical="center"/>
    </xf>
    <xf numFmtId="184" fontId="34" fillId="0" borderId="24" xfId="114" applyFont="1" applyBorder="1" applyAlignment="1">
      <alignment horizontal="right" vertical="center"/>
    </xf>
    <xf numFmtId="166" fontId="34" fillId="0" borderId="24" xfId="113" applyFont="1" applyBorder="1" applyAlignment="1">
      <alignment horizontal="right" vertical="center"/>
    </xf>
    <xf numFmtId="183" fontId="34" fillId="0" borderId="0" xfId="113" applyNumberFormat="1" applyFont="1" applyAlignment="1">
      <alignment vertical="center"/>
    </xf>
    <xf numFmtId="184" fontId="34" fillId="0" borderId="0" xfId="114" applyFont="1" applyAlignment="1">
      <alignment horizontal="center" vertical="center"/>
    </xf>
    <xf numFmtId="0" fontId="33" fillId="0" borderId="0" xfId="63" applyFont="1"/>
    <xf numFmtId="0" fontId="37" fillId="0" borderId="26" xfId="63" applyFont="1" applyBorder="1" applyAlignment="1" applyProtection="1">
      <alignment vertical="top"/>
      <protection hidden="1"/>
    </xf>
    <xf numFmtId="0" fontId="33" fillId="0" borderId="26" xfId="63" applyFont="1" applyBorder="1" applyAlignment="1" applyProtection="1">
      <alignment vertical="top"/>
      <protection hidden="1"/>
    </xf>
    <xf numFmtId="0" fontId="33" fillId="0" borderId="26" xfId="63" applyFont="1" applyBorder="1" applyAlignment="1" applyProtection="1">
      <alignment horizontal="left" vertical="top"/>
      <protection hidden="1"/>
    </xf>
    <xf numFmtId="0" fontId="33" fillId="0" borderId="26" xfId="63" applyFont="1" applyBorder="1" applyAlignment="1" applyProtection="1">
      <alignment horizontal="center"/>
      <protection locked="0"/>
    </xf>
    <xf numFmtId="0" fontId="33" fillId="0" borderId="26" xfId="63" applyFont="1" applyBorder="1" applyAlignment="1" applyProtection="1">
      <alignment horizontal="right" vertical="top"/>
      <protection hidden="1"/>
    </xf>
    <xf numFmtId="185" fontId="33" fillId="0" borderId="26" xfId="63" applyNumberFormat="1" applyFont="1" applyBorder="1" applyAlignment="1" applyProtection="1">
      <alignment horizontal="right" vertical="center"/>
      <protection hidden="1"/>
    </xf>
    <xf numFmtId="0" fontId="33" fillId="0" borderId="26" xfId="63" applyFont="1" applyBorder="1" applyProtection="1">
      <protection hidden="1"/>
    </xf>
    <xf numFmtId="0" fontId="33" fillId="0" borderId="0" xfId="63" applyFont="1" applyProtection="1">
      <protection hidden="1"/>
    </xf>
    <xf numFmtId="0" fontId="33" fillId="0" borderId="16" xfId="63" applyFont="1" applyBorder="1" applyProtection="1">
      <protection hidden="1"/>
    </xf>
    <xf numFmtId="0" fontId="37" fillId="0" borderId="27" xfId="63" applyFont="1" applyBorder="1" applyAlignment="1" applyProtection="1">
      <alignment horizontal="center" vertical="center"/>
      <protection hidden="1"/>
    </xf>
    <xf numFmtId="186" fontId="38" fillId="0" borderId="28" xfId="63" applyNumberFormat="1" applyFont="1" applyBorder="1" applyAlignment="1" applyProtection="1">
      <alignment horizontal="center"/>
      <protection hidden="1"/>
    </xf>
    <xf numFmtId="0" fontId="38" fillId="0" borderId="28" xfId="63" applyFont="1" applyBorder="1" applyProtection="1">
      <protection hidden="1"/>
    </xf>
    <xf numFmtId="0" fontId="38" fillId="0" borderId="0" xfId="63" applyFont="1"/>
    <xf numFmtId="191" fontId="38" fillId="0" borderId="21" xfId="63" applyNumberFormat="1" applyFont="1" applyBorder="1" applyAlignment="1" applyProtection="1">
      <alignment horizontal="center"/>
      <protection hidden="1"/>
    </xf>
    <xf numFmtId="191" fontId="38" fillId="0" borderId="22" xfId="63" applyNumberFormat="1" applyFont="1" applyBorder="1" applyAlignment="1" applyProtection="1">
      <alignment horizontal="center"/>
      <protection hidden="1"/>
    </xf>
    <xf numFmtId="0" fontId="38" fillId="0" borderId="22" xfId="63" applyFont="1" applyBorder="1" applyProtection="1">
      <protection hidden="1"/>
    </xf>
    <xf numFmtId="186" fontId="38" fillId="0" borderId="24" xfId="63" applyNumberFormat="1" applyFont="1" applyBorder="1" applyAlignment="1" applyProtection="1">
      <alignment horizontal="center"/>
      <protection hidden="1"/>
    </xf>
    <xf numFmtId="191" fontId="38" fillId="0" borderId="23" xfId="63" applyNumberFormat="1" applyFont="1" applyBorder="1" applyAlignment="1" applyProtection="1">
      <alignment horizontal="center"/>
      <protection hidden="1"/>
    </xf>
    <xf numFmtId="0" fontId="38" fillId="0" borderId="24" xfId="63" applyFont="1" applyBorder="1" applyProtection="1">
      <protection hidden="1"/>
    </xf>
    <xf numFmtId="191" fontId="38" fillId="0" borderId="24" xfId="63" applyNumberFormat="1" applyFont="1" applyBorder="1" applyAlignment="1" applyProtection="1">
      <alignment horizontal="center"/>
      <protection hidden="1"/>
    </xf>
    <xf numFmtId="186" fontId="38" fillId="0" borderId="24" xfId="63" applyNumberFormat="1" applyFont="1" applyBorder="1" applyProtection="1">
      <protection hidden="1"/>
    </xf>
    <xf numFmtId="0" fontId="38" fillId="0" borderId="29" xfId="63" applyFont="1" applyBorder="1" applyProtection="1">
      <protection hidden="1"/>
    </xf>
    <xf numFmtId="0" fontId="38" fillId="0" borderId="30" xfId="63" applyFont="1" applyBorder="1" applyAlignment="1" applyProtection="1">
      <alignment horizontal="center"/>
      <protection hidden="1"/>
    </xf>
    <xf numFmtId="0" fontId="38" fillId="0" borderId="30" xfId="63" applyFont="1" applyBorder="1" applyProtection="1">
      <protection hidden="1"/>
    </xf>
    <xf numFmtId="0" fontId="38" fillId="0" borderId="20" xfId="63" applyFont="1" applyBorder="1" applyProtection="1">
      <protection hidden="1"/>
    </xf>
    <xf numFmtId="0" fontId="38" fillId="0" borderId="29" xfId="63" applyFont="1" applyBorder="1" applyAlignment="1" applyProtection="1">
      <alignment horizontal="left" vertical="top" indent="1"/>
      <protection hidden="1"/>
    </xf>
    <xf numFmtId="186" fontId="38" fillId="0" borderId="22" xfId="63" applyNumberFormat="1" applyFont="1" applyBorder="1" applyAlignment="1" applyProtection="1">
      <alignment horizontal="center"/>
      <protection hidden="1"/>
    </xf>
    <xf numFmtId="0" fontId="35" fillId="0" borderId="34" xfId="63" applyFont="1" applyBorder="1" applyAlignment="1">
      <alignment horizontal="left" vertical="center" indent="1"/>
    </xf>
    <xf numFmtId="184" fontId="34" fillId="0" borderId="24" xfId="114" applyFont="1" applyBorder="1" applyAlignment="1">
      <alignment vertical="center"/>
    </xf>
    <xf numFmtId="187" fontId="35" fillId="0" borderId="0" xfId="114" applyNumberFormat="1" applyFont="1" applyAlignment="1">
      <alignment vertical="center"/>
    </xf>
    <xf numFmtId="166" fontId="38" fillId="0" borderId="35" xfId="113" applyFont="1" applyBorder="1" applyAlignment="1" applyProtection="1">
      <alignment vertical="center"/>
      <protection locked="0"/>
    </xf>
    <xf numFmtId="188" fontId="38" fillId="0" borderId="37" xfId="63" applyNumberFormat="1" applyFont="1" applyBorder="1" applyProtection="1">
      <protection locked="0"/>
    </xf>
    <xf numFmtId="166" fontId="34" fillId="0" borderId="38" xfId="113" applyFont="1" applyBorder="1" applyAlignment="1">
      <alignment horizontal="center" vertical="center"/>
    </xf>
    <xf numFmtId="184" fontId="34" fillId="0" borderId="38" xfId="114" applyFont="1" applyBorder="1" applyAlignment="1">
      <alignment horizontal="right" vertical="center"/>
    </xf>
    <xf numFmtId="0" fontId="35" fillId="0" borderId="0" xfId="63" applyFont="1" applyAlignment="1" applyProtection="1">
      <alignment vertical="top"/>
      <protection hidden="1"/>
    </xf>
    <xf numFmtId="0" fontId="34" fillId="0" borderId="0" xfId="63" applyFont="1" applyAlignment="1" applyProtection="1">
      <alignment vertical="top"/>
      <protection hidden="1"/>
    </xf>
    <xf numFmtId="0" fontId="34" fillId="0" borderId="41" xfId="63" applyFont="1" applyBorder="1" applyAlignment="1">
      <alignment horizontal="left" vertical="center" indent="1"/>
    </xf>
    <xf numFmtId="187" fontId="34" fillId="0" borderId="38" xfId="114" applyNumberFormat="1" applyFont="1" applyBorder="1" applyAlignment="1">
      <alignment vertical="center"/>
    </xf>
    <xf numFmtId="184" fontId="34" fillId="0" borderId="38" xfId="114" applyFont="1" applyBorder="1" applyAlignment="1">
      <alignment horizontal="center" vertical="center"/>
    </xf>
    <xf numFmtId="166" fontId="34" fillId="0" borderId="38" xfId="113" applyFont="1" applyBorder="1" applyAlignment="1">
      <alignment horizontal="right" vertical="center"/>
    </xf>
    <xf numFmtId="166" fontId="35" fillId="0" borderId="32" xfId="113" applyFont="1" applyBorder="1" applyAlignment="1">
      <alignment vertical="center"/>
    </xf>
    <xf numFmtId="183" fontId="34" fillId="0" borderId="61" xfId="113" applyNumberFormat="1" applyFont="1" applyBorder="1" applyAlignment="1">
      <alignment horizontal="center" vertical="center"/>
    </xf>
    <xf numFmtId="187" fontId="34" fillId="0" borderId="63" xfId="114" applyNumberFormat="1" applyFont="1" applyBorder="1" applyAlignment="1">
      <alignment vertical="center"/>
    </xf>
    <xf numFmtId="166" fontId="34" fillId="0" borderId="63" xfId="113" applyFont="1" applyBorder="1" applyAlignment="1">
      <alignment horizontal="center" vertical="center"/>
    </xf>
    <xf numFmtId="184" fontId="34" fillId="0" borderId="63" xfId="114" applyFont="1" applyBorder="1" applyAlignment="1">
      <alignment horizontal="center" vertical="center"/>
    </xf>
    <xf numFmtId="184" fontId="34" fillId="0" borderId="63" xfId="114" applyFont="1" applyBorder="1" applyAlignment="1">
      <alignment horizontal="right" vertical="center"/>
    </xf>
    <xf numFmtId="166" fontId="35" fillId="0" borderId="60" xfId="113" applyFont="1" applyBorder="1" applyAlignment="1">
      <alignment vertical="center"/>
    </xf>
    <xf numFmtId="166" fontId="38" fillId="0" borderId="25" xfId="113" applyFont="1" applyBorder="1" applyAlignment="1" applyProtection="1">
      <alignment vertical="center"/>
      <protection locked="0"/>
    </xf>
    <xf numFmtId="166" fontId="38" fillId="0" borderId="26" xfId="113" applyFont="1" applyBorder="1" applyAlignment="1" applyProtection="1">
      <alignment vertical="center"/>
      <protection locked="0"/>
    </xf>
    <xf numFmtId="166" fontId="38" fillId="0" borderId="64" xfId="113" applyFont="1" applyBorder="1" applyAlignment="1" applyProtection="1">
      <alignment vertical="center"/>
      <protection locked="0"/>
    </xf>
    <xf numFmtId="0" fontId="33" fillId="0" borderId="0" xfId="63" applyFont="1" applyAlignment="1" applyProtection="1">
      <alignment vertical="top"/>
      <protection locked="0"/>
    </xf>
    <xf numFmtId="183" fontId="34" fillId="0" borderId="43" xfId="113" applyNumberFormat="1" applyFont="1" applyBorder="1" applyAlignment="1">
      <alignment horizontal="center" vertical="center"/>
    </xf>
    <xf numFmtId="183" fontId="34" fillId="0" borderId="63" xfId="113" applyNumberFormat="1" applyFont="1" applyBorder="1" applyAlignment="1">
      <alignment horizontal="center" vertical="center"/>
    </xf>
    <xf numFmtId="0" fontId="34" fillId="0" borderId="62" xfId="63" applyFont="1" applyBorder="1" applyAlignment="1">
      <alignment horizontal="left" vertical="center" indent="1"/>
    </xf>
    <xf numFmtId="184" fontId="34" fillId="0" borderId="38" xfId="114" applyFont="1" applyBorder="1" applyAlignment="1">
      <alignment vertical="center"/>
    </xf>
    <xf numFmtId="0" fontId="34" fillId="0" borderId="62" xfId="113" applyNumberFormat="1" applyFont="1" applyBorder="1" applyAlignment="1">
      <alignment vertical="center"/>
    </xf>
    <xf numFmtId="184" fontId="35" fillId="0" borderId="1" xfId="114" applyFont="1" applyBorder="1" applyAlignment="1">
      <alignment horizontal="center" vertical="center"/>
    </xf>
    <xf numFmtId="184" fontId="35" fillId="0" borderId="18" xfId="114" applyFont="1" applyBorder="1" applyAlignment="1">
      <alignment horizontal="center" vertical="center"/>
    </xf>
    <xf numFmtId="0" fontId="42" fillId="0" borderId="0" xfId="62" applyFont="1" applyAlignment="1">
      <alignment horizontal="left" vertical="center"/>
    </xf>
    <xf numFmtId="0" fontId="41" fillId="0" borderId="0" xfId="62" applyFont="1" applyAlignment="1">
      <alignment horizontal="left" vertical="center"/>
    </xf>
    <xf numFmtId="0" fontId="44" fillId="0" borderId="0" xfId="62" applyFont="1" applyAlignment="1">
      <alignment vertical="center"/>
    </xf>
    <xf numFmtId="0" fontId="35" fillId="0" borderId="26" xfId="63" applyFont="1" applyBorder="1" applyAlignment="1" applyProtection="1">
      <alignment vertical="top"/>
      <protection hidden="1"/>
    </xf>
    <xf numFmtId="0" fontId="34" fillId="0" borderId="26" xfId="63" applyFont="1" applyBorder="1" applyAlignment="1" applyProtection="1">
      <alignment vertical="top"/>
      <protection hidden="1"/>
    </xf>
    <xf numFmtId="0" fontId="34" fillId="0" borderId="26" xfId="63" applyFont="1" applyBorder="1" applyAlignment="1" applyProtection="1">
      <alignment horizontal="left" vertical="top"/>
      <protection hidden="1"/>
    </xf>
    <xf numFmtId="0" fontId="34" fillId="0" borderId="26" xfId="63" applyFont="1" applyBorder="1" applyAlignment="1" applyProtection="1">
      <alignment horizontal="center"/>
      <protection locked="0"/>
    </xf>
    <xf numFmtId="0" fontId="34" fillId="0" borderId="26" xfId="63" applyFont="1" applyBorder="1" applyAlignment="1" applyProtection="1">
      <alignment horizontal="right" vertical="top"/>
      <protection hidden="1"/>
    </xf>
    <xf numFmtId="185" fontId="34" fillId="0" borderId="26" xfId="63" applyNumberFormat="1" applyFont="1" applyBorder="1" applyAlignment="1" applyProtection="1">
      <alignment horizontal="right" vertical="center"/>
      <protection hidden="1"/>
    </xf>
    <xf numFmtId="0" fontId="34" fillId="0" borderId="26" xfId="63" applyFont="1" applyBorder="1" applyProtection="1">
      <protection hidden="1"/>
    </xf>
    <xf numFmtId="0" fontId="34" fillId="0" borderId="0" xfId="63" applyFont="1" applyProtection="1">
      <protection hidden="1"/>
    </xf>
    <xf numFmtId="0" fontId="34" fillId="0" borderId="16" xfId="63" applyFont="1" applyBorder="1" applyProtection="1">
      <protection hidden="1"/>
    </xf>
    <xf numFmtId="0" fontId="35" fillId="0" borderId="27" xfId="63" applyFont="1" applyBorder="1" applyAlignment="1" applyProtection="1">
      <alignment horizontal="center" vertical="center"/>
      <protection hidden="1"/>
    </xf>
    <xf numFmtId="0" fontId="43" fillId="0" borderId="28" xfId="62" applyFont="1" applyBorder="1" applyAlignment="1" applyProtection="1">
      <alignment horizontal="center" vertical="center"/>
      <protection hidden="1"/>
    </xf>
    <xf numFmtId="0" fontId="40" fillId="0" borderId="24" xfId="62" applyFont="1" applyBorder="1" applyAlignment="1" applyProtection="1">
      <alignment horizontal="center"/>
      <protection hidden="1"/>
    </xf>
    <xf numFmtId="166" fontId="40" fillId="0" borderId="25" xfId="113" applyFont="1" applyBorder="1" applyAlignment="1" applyProtection="1">
      <alignment vertical="center"/>
      <protection locked="0"/>
    </xf>
    <xf numFmtId="166" fontId="40" fillId="0" borderId="26" xfId="113" applyFont="1" applyBorder="1" applyAlignment="1" applyProtection="1">
      <alignment vertical="center"/>
      <protection locked="0"/>
    </xf>
    <xf numFmtId="166" fontId="40" fillId="0" borderId="23" xfId="113" applyFont="1" applyBorder="1" applyAlignment="1" applyProtection="1">
      <alignment vertical="center"/>
      <protection locked="0"/>
    </xf>
    <xf numFmtId="0" fontId="40" fillId="0" borderId="24" xfId="62" applyFont="1" applyBorder="1" applyProtection="1">
      <protection hidden="1"/>
    </xf>
    <xf numFmtId="0" fontId="40" fillId="0" borderId="24" xfId="63" applyFont="1" applyBorder="1" applyAlignment="1" applyProtection="1">
      <alignment horizontal="center"/>
      <protection hidden="1"/>
    </xf>
    <xf numFmtId="0" fontId="40" fillId="0" borderId="24" xfId="63" applyFont="1" applyBorder="1" applyProtection="1">
      <protection hidden="1"/>
    </xf>
    <xf numFmtId="186" fontId="40" fillId="0" borderId="24" xfId="63" applyNumberFormat="1" applyFont="1" applyBorder="1" applyProtection="1">
      <protection hidden="1"/>
    </xf>
    <xf numFmtId="0" fontId="40" fillId="0" borderId="20" xfId="63" applyFont="1" applyBorder="1" applyProtection="1">
      <protection hidden="1"/>
    </xf>
    <xf numFmtId="0" fontId="40" fillId="0" borderId="30" xfId="63" applyFont="1" applyBorder="1" applyAlignment="1" applyProtection="1">
      <alignment horizontal="center"/>
      <protection hidden="1"/>
    </xf>
    <xf numFmtId="0" fontId="40" fillId="0" borderId="31" xfId="63" applyFont="1" applyBorder="1" applyProtection="1">
      <protection hidden="1"/>
    </xf>
    <xf numFmtId="0" fontId="40" fillId="0" borderId="29" xfId="63" applyFont="1" applyBorder="1" applyAlignment="1" applyProtection="1">
      <alignment horizontal="left" vertical="top" indent="1"/>
      <protection hidden="1"/>
    </xf>
    <xf numFmtId="0" fontId="40" fillId="0" borderId="32" xfId="63" applyFont="1" applyBorder="1" applyAlignment="1" applyProtection="1">
      <alignment horizontal="right" vertical="top"/>
      <protection hidden="1"/>
    </xf>
    <xf numFmtId="0" fontId="40" fillId="0" borderId="33" xfId="63" applyFont="1" applyBorder="1" applyAlignment="1" applyProtection="1">
      <alignment horizontal="right" vertical="top"/>
      <protection hidden="1"/>
    </xf>
    <xf numFmtId="0" fontId="40" fillId="0" borderId="0" xfId="63" applyFont="1" applyAlignment="1" applyProtection="1">
      <alignment horizontal="center" vertical="top"/>
      <protection hidden="1"/>
    </xf>
    <xf numFmtId="0" fontId="43" fillId="0" borderId="0" xfId="63" applyFont="1" applyAlignment="1" applyProtection="1">
      <alignment horizontal="center" vertical="top"/>
      <protection hidden="1"/>
    </xf>
    <xf numFmtId="184" fontId="43" fillId="0" borderId="0" xfId="114" applyFont="1" applyAlignment="1" applyProtection="1">
      <alignment horizontal="center" vertical="top"/>
      <protection hidden="1"/>
    </xf>
    <xf numFmtId="0" fontId="34" fillId="0" borderId="0" xfId="63" applyFont="1"/>
    <xf numFmtId="0" fontId="34" fillId="0" borderId="0" xfId="63" applyFont="1" applyAlignment="1">
      <alignment horizontal="right"/>
    </xf>
    <xf numFmtId="166" fontId="34" fillId="0" borderId="30" xfId="113" applyFont="1" applyBorder="1" applyAlignment="1">
      <alignment horizontal="center" vertical="center"/>
    </xf>
    <xf numFmtId="184" fontId="34" fillId="0" borderId="30" xfId="114" applyFont="1" applyBorder="1" applyAlignment="1">
      <alignment horizontal="center" vertical="center"/>
    </xf>
    <xf numFmtId="184" fontId="34" fillId="0" borderId="30" xfId="114" applyFont="1" applyBorder="1" applyAlignment="1">
      <alignment horizontal="right" vertical="center"/>
    </xf>
    <xf numFmtId="166" fontId="34" fillId="0" borderId="30" xfId="113" applyFont="1" applyBorder="1" applyAlignment="1">
      <alignment horizontal="right" vertical="center"/>
    </xf>
    <xf numFmtId="166" fontId="34" fillId="0" borderId="63" xfId="113" applyFont="1" applyBorder="1" applyAlignment="1">
      <alignment horizontal="right" vertical="center"/>
    </xf>
    <xf numFmtId="183" fontId="35" fillId="0" borderId="60" xfId="113" applyNumberFormat="1" applyFont="1" applyBorder="1" applyAlignment="1">
      <alignment horizontal="center" vertical="center"/>
    </xf>
    <xf numFmtId="184" fontId="34" fillId="0" borderId="30" xfId="114" applyFont="1" applyBorder="1" applyAlignment="1">
      <alignment vertical="center"/>
    </xf>
    <xf numFmtId="0" fontId="46" fillId="0" borderId="34" xfId="63" applyFont="1" applyBorder="1" applyAlignment="1">
      <alignment horizontal="left" vertical="center" indent="1"/>
    </xf>
    <xf numFmtId="183" fontId="35" fillId="0" borderId="66" xfId="113" applyNumberFormat="1" applyFont="1" applyBorder="1" applyAlignment="1">
      <alignment horizontal="center" vertical="center"/>
    </xf>
    <xf numFmtId="0" fontId="35" fillId="0" borderId="34" xfId="63" applyFont="1" applyBorder="1" applyAlignment="1">
      <alignment horizontal="center" vertical="center"/>
    </xf>
    <xf numFmtId="187" fontId="35" fillId="0" borderId="66" xfId="114" applyNumberFormat="1" applyFont="1" applyBorder="1" applyAlignment="1">
      <alignment vertical="center"/>
    </xf>
    <xf numFmtId="166" fontId="35" fillId="0" borderId="66" xfId="113" applyFont="1" applyBorder="1" applyAlignment="1">
      <alignment horizontal="center" vertical="center"/>
    </xf>
    <xf numFmtId="184" fontId="35" fillId="0" borderId="66" xfId="114" applyFont="1" applyBorder="1" applyAlignment="1">
      <alignment horizontal="center" vertical="center"/>
    </xf>
    <xf numFmtId="184" fontId="35" fillId="0" borderId="66" xfId="114" applyFont="1" applyBorder="1" applyAlignment="1">
      <alignment horizontal="right" vertical="center"/>
    </xf>
    <xf numFmtId="166" fontId="35" fillId="0" borderId="66" xfId="113" applyFont="1" applyBorder="1" applyAlignment="1">
      <alignment horizontal="right" vertical="center"/>
    </xf>
    <xf numFmtId="166" fontId="35" fillId="0" borderId="34" xfId="113" applyFont="1" applyBorder="1" applyAlignment="1">
      <alignment vertical="center"/>
    </xf>
    <xf numFmtId="183" fontId="34" fillId="0" borderId="62" xfId="113" applyNumberFormat="1" applyFont="1" applyBorder="1" applyAlignment="1">
      <alignment horizontal="center" vertical="center"/>
    </xf>
    <xf numFmtId="0" fontId="47" fillId="0" borderId="0" xfId="121" applyFont="1"/>
    <xf numFmtId="194" fontId="48" fillId="0" borderId="0" xfId="114" applyNumberFormat="1" applyFont="1" applyAlignment="1">
      <alignment vertical="center"/>
    </xf>
    <xf numFmtId="0" fontId="48" fillId="0" borderId="0" xfId="121" applyFont="1" applyAlignment="1">
      <alignment vertical="center"/>
    </xf>
    <xf numFmtId="0" fontId="48" fillId="0" borderId="0" xfId="121" applyFont="1"/>
    <xf numFmtId="9" fontId="48" fillId="0" borderId="0" xfId="120" applyFont="1"/>
    <xf numFmtId="9" fontId="48" fillId="0" borderId="0" xfId="121" applyNumberFormat="1" applyFont="1"/>
    <xf numFmtId="184" fontId="47" fillId="0" borderId="0" xfId="114" applyFont="1"/>
    <xf numFmtId="39" fontId="50" fillId="0" borderId="67" xfId="122" applyFont="1" applyBorder="1" applyAlignment="1">
      <alignment horizontal="center"/>
    </xf>
    <xf numFmtId="39" fontId="50" fillId="0" borderId="68" xfId="122" applyFont="1" applyBorder="1" applyAlignment="1">
      <alignment horizontal="center"/>
    </xf>
    <xf numFmtId="39" fontId="50" fillId="0" borderId="0" xfId="122" applyFont="1" applyAlignment="1">
      <alignment horizontal="center"/>
    </xf>
    <xf numFmtId="39" fontId="50" fillId="24" borderId="67" xfId="122" applyFont="1" applyFill="1" applyBorder="1" applyAlignment="1">
      <alignment horizontal="center"/>
    </xf>
    <xf numFmtId="195" fontId="50" fillId="0" borderId="67" xfId="122" applyNumberFormat="1" applyFont="1" applyBorder="1" applyAlignment="1">
      <alignment horizontal="center"/>
    </xf>
    <xf numFmtId="196" fontId="50" fillId="0" borderId="68" xfId="122" applyNumberFormat="1" applyFont="1" applyBorder="1" applyAlignment="1">
      <alignment horizontal="center"/>
    </xf>
    <xf numFmtId="195" fontId="50" fillId="0" borderId="0" xfId="122" applyNumberFormat="1" applyFont="1" applyAlignment="1">
      <alignment horizontal="center"/>
    </xf>
    <xf numFmtId="197" fontId="50" fillId="0" borderId="67" xfId="122" applyNumberFormat="1" applyFont="1" applyBorder="1" applyAlignment="1">
      <alignment horizontal="center"/>
    </xf>
    <xf numFmtId="195" fontId="51" fillId="0" borderId="67" xfId="122" applyNumberFormat="1" applyFont="1" applyBorder="1" applyAlignment="1">
      <alignment horizontal="center"/>
    </xf>
    <xf numFmtId="39" fontId="50" fillId="0" borderId="67" xfId="122" applyFont="1" applyBorder="1"/>
    <xf numFmtId="39" fontId="52" fillId="0" borderId="67" xfId="122" applyFont="1" applyBorder="1"/>
    <xf numFmtId="184" fontId="48" fillId="0" borderId="69" xfId="114" applyFont="1" applyBorder="1"/>
    <xf numFmtId="198" fontId="48" fillId="0" borderId="69" xfId="114" applyNumberFormat="1" applyFont="1" applyBorder="1"/>
    <xf numFmtId="164" fontId="48" fillId="0" borderId="69" xfId="121" applyNumberFormat="1" applyFont="1" applyBorder="1"/>
    <xf numFmtId="196" fontId="53" fillId="0" borderId="0" xfId="122" applyNumberFormat="1" applyFont="1" applyAlignment="1">
      <alignment horizontal="center"/>
    </xf>
    <xf numFmtId="195" fontId="48" fillId="0" borderId="70" xfId="121" applyNumberFormat="1" applyFont="1" applyBorder="1"/>
    <xf numFmtId="184" fontId="48" fillId="0" borderId="0" xfId="114" applyFont="1"/>
    <xf numFmtId="198" fontId="48" fillId="0" borderId="0" xfId="114" applyNumberFormat="1" applyFont="1"/>
    <xf numFmtId="164" fontId="48" fillId="0" borderId="0" xfId="121" applyNumberFormat="1" applyFont="1"/>
    <xf numFmtId="0" fontId="48" fillId="0" borderId="0" xfId="123" applyFont="1"/>
    <xf numFmtId="184" fontId="54" fillId="0" borderId="0" xfId="114" applyFont="1"/>
    <xf numFmtId="0" fontId="35" fillId="0" borderId="25" xfId="63" applyFont="1" applyBorder="1" applyAlignment="1">
      <alignment horizontal="left" vertical="center" indent="1"/>
    </xf>
    <xf numFmtId="0" fontId="56" fillId="0" borderId="32" xfId="62" applyFont="1" applyBorder="1" applyAlignment="1" applyProtection="1">
      <alignment horizontal="right" vertical="top"/>
      <protection hidden="1"/>
    </xf>
    <xf numFmtId="0" fontId="56" fillId="0" borderId="33" xfId="62" applyFont="1" applyBorder="1" applyAlignment="1" applyProtection="1">
      <alignment horizontal="right" vertical="top"/>
      <protection hidden="1"/>
    </xf>
    <xf numFmtId="0" fontId="57" fillId="0" borderId="36" xfId="62" applyFont="1" applyBorder="1" applyAlignment="1" applyProtection="1">
      <alignment vertical="top"/>
      <protection hidden="1"/>
    </xf>
    <xf numFmtId="0" fontId="57" fillId="0" borderId="33" xfId="62" applyFont="1" applyBorder="1" applyAlignment="1" applyProtection="1">
      <alignment vertical="top"/>
      <protection hidden="1"/>
    </xf>
    <xf numFmtId="0" fontId="56" fillId="0" borderId="36" xfId="62" applyFont="1" applyBorder="1" applyProtection="1">
      <protection hidden="1"/>
    </xf>
    <xf numFmtId="0" fontId="56" fillId="0" borderId="33" xfId="62" applyFont="1" applyBorder="1" applyProtection="1">
      <protection hidden="1"/>
    </xf>
    <xf numFmtId="0" fontId="56" fillId="0" borderId="0" xfId="62" applyFont="1" applyProtection="1">
      <protection hidden="1"/>
    </xf>
    <xf numFmtId="0" fontId="56" fillId="0" borderId="0" xfId="62" applyFont="1" applyAlignment="1" applyProtection="1">
      <alignment horizontal="right" vertical="top"/>
      <protection hidden="1"/>
    </xf>
    <xf numFmtId="0" fontId="57" fillId="0" borderId="0" xfId="62" applyFont="1" applyAlignment="1" applyProtection="1">
      <alignment horizontal="left" vertical="top" indent="2"/>
      <protection hidden="1"/>
    </xf>
    <xf numFmtId="184" fontId="33" fillId="0" borderId="0" xfId="114" applyFont="1"/>
    <xf numFmtId="0" fontId="57" fillId="0" borderId="0" xfId="62" applyFont="1" applyAlignment="1" applyProtection="1">
      <alignment vertical="top"/>
      <protection hidden="1"/>
    </xf>
    <xf numFmtId="0" fontId="35" fillId="0" borderId="26" xfId="63" applyFont="1" applyBorder="1" applyAlignment="1">
      <alignment horizontal="left" vertical="center" indent="1"/>
    </xf>
    <xf numFmtId="0" fontId="35" fillId="0" borderId="26" xfId="63" applyFont="1" applyBorder="1" applyAlignment="1">
      <alignment horizontal="center" vertical="center"/>
    </xf>
    <xf numFmtId="187" fontId="34" fillId="0" borderId="24" xfId="114" applyNumberFormat="1" applyFont="1" applyBorder="1" applyAlignment="1">
      <alignment vertical="center"/>
    </xf>
    <xf numFmtId="183" fontId="35" fillId="0" borderId="24" xfId="113" applyNumberFormat="1" applyFont="1" applyBorder="1" applyAlignment="1">
      <alignment horizontal="center" vertical="center"/>
    </xf>
    <xf numFmtId="0" fontId="35" fillId="0" borderId="43" xfId="63" applyFont="1" applyBorder="1" applyAlignment="1">
      <alignment horizontal="left" vertical="center" indent="1"/>
    </xf>
    <xf numFmtId="0" fontId="35" fillId="0" borderId="41" xfId="63" applyFont="1" applyBorder="1" applyAlignment="1">
      <alignment horizontal="left" vertical="center" indent="1"/>
    </xf>
    <xf numFmtId="0" fontId="35" fillId="0" borderId="73" xfId="63" applyFont="1" applyBorder="1" applyAlignment="1">
      <alignment horizontal="left" vertical="center" indent="1"/>
    </xf>
    <xf numFmtId="0" fontId="33" fillId="0" borderId="26" xfId="63" applyFont="1" applyBorder="1" applyAlignment="1" applyProtection="1">
      <alignment horizontal="right" vertical="center"/>
      <protection hidden="1"/>
    </xf>
    <xf numFmtId="183" fontId="35" fillId="25" borderId="65" xfId="113" applyNumberFormat="1" applyFont="1" applyFill="1" applyBorder="1" applyAlignment="1">
      <alignment horizontal="center" vertical="center"/>
    </xf>
    <xf numFmtId="187" fontId="35" fillId="25" borderId="65" xfId="114" applyNumberFormat="1" applyFont="1" applyFill="1" applyBorder="1" applyAlignment="1">
      <alignment vertical="center"/>
    </xf>
    <xf numFmtId="166" fontId="35" fillId="25" borderId="65" xfId="113" applyFont="1" applyFill="1" applyBorder="1" applyAlignment="1">
      <alignment horizontal="center" vertical="center"/>
    </xf>
    <xf numFmtId="184" fontId="35" fillId="25" borderId="65" xfId="114" applyFont="1" applyFill="1" applyBorder="1" applyAlignment="1">
      <alignment horizontal="center" vertical="center"/>
    </xf>
    <xf numFmtId="184" fontId="35" fillId="25" borderId="65" xfId="114" applyFont="1" applyFill="1" applyBorder="1" applyAlignment="1">
      <alignment horizontal="right" vertical="center"/>
    </xf>
    <xf numFmtId="166" fontId="35" fillId="25" borderId="65" xfId="113" applyFont="1" applyFill="1" applyBorder="1" applyAlignment="1">
      <alignment horizontal="right" vertical="center"/>
    </xf>
    <xf numFmtId="183" fontId="35" fillId="25" borderId="39" xfId="113" applyNumberFormat="1" applyFont="1" applyFill="1" applyBorder="1" applyAlignment="1">
      <alignment horizontal="center" vertical="center"/>
    </xf>
    <xf numFmtId="187" fontId="35" fillId="25" borderId="39" xfId="114" applyNumberFormat="1" applyFont="1" applyFill="1" applyBorder="1" applyAlignment="1">
      <alignment vertical="center"/>
    </xf>
    <xf numFmtId="166" fontId="35" fillId="25" borderId="39" xfId="113" applyFont="1" applyFill="1" applyBorder="1" applyAlignment="1">
      <alignment horizontal="center" vertical="center"/>
    </xf>
    <xf numFmtId="184" fontId="35" fillId="25" borderId="39" xfId="114" applyFont="1" applyFill="1" applyBorder="1" applyAlignment="1">
      <alignment horizontal="center" vertical="center"/>
    </xf>
    <xf numFmtId="184" fontId="35" fillId="25" borderId="39" xfId="114" applyFont="1" applyFill="1" applyBorder="1" applyAlignment="1">
      <alignment horizontal="right" vertical="center"/>
    </xf>
    <xf numFmtId="0" fontId="35" fillId="25" borderId="71" xfId="113" applyNumberFormat="1" applyFont="1" applyFill="1" applyBorder="1" applyAlignment="1">
      <alignment horizontal="center" vertical="center"/>
    </xf>
    <xf numFmtId="0" fontId="34" fillId="0" borderId="26" xfId="63" applyFont="1" applyBorder="1" applyAlignment="1" applyProtection="1">
      <alignment horizontal="right" vertical="center"/>
      <protection hidden="1"/>
    </xf>
    <xf numFmtId="183" fontId="34" fillId="0" borderId="24" xfId="113" applyNumberFormat="1" applyFont="1" applyBorder="1" applyAlignment="1">
      <alignment horizontal="center" vertical="center"/>
    </xf>
    <xf numFmtId="166" fontId="35" fillId="0" borderId="31" xfId="113" applyFont="1" applyBorder="1" applyAlignment="1">
      <alignment vertical="center"/>
    </xf>
    <xf numFmtId="0" fontId="34" fillId="0" borderId="72" xfId="113" applyNumberFormat="1" applyFont="1" applyBorder="1" applyAlignment="1">
      <alignment vertical="center"/>
    </xf>
    <xf numFmtId="166" fontId="35" fillId="0" borderId="36" xfId="113" applyFont="1" applyBorder="1" applyAlignment="1">
      <alignment vertical="center"/>
    </xf>
    <xf numFmtId="166" fontId="35" fillId="0" borderId="21" xfId="113" applyFont="1" applyBorder="1" applyAlignment="1">
      <alignment vertical="center"/>
    </xf>
    <xf numFmtId="166" fontId="34" fillId="0" borderId="21" xfId="113" applyFont="1" applyBorder="1" applyAlignment="1">
      <alignment horizontal="right" vertical="center"/>
    </xf>
    <xf numFmtId="166" fontId="34" fillId="0" borderId="36" xfId="113" applyFont="1" applyBorder="1" applyAlignment="1">
      <alignment vertical="center"/>
    </xf>
    <xf numFmtId="166" fontId="34" fillId="0" borderId="36" xfId="113" quotePrefix="1" applyFont="1" applyBorder="1" applyAlignment="1">
      <alignment horizontal="center" vertical="center"/>
    </xf>
    <xf numFmtId="166" fontId="34" fillId="0" borderId="21" xfId="113" applyFont="1" applyBorder="1" applyAlignment="1">
      <alignment horizontal="center" vertical="center"/>
    </xf>
    <xf numFmtId="0" fontId="37" fillId="0" borderId="26" xfId="63" quotePrefix="1" applyFont="1" applyBorder="1" applyAlignment="1" applyProtection="1">
      <alignment vertical="top"/>
      <protection hidden="1"/>
    </xf>
    <xf numFmtId="0" fontId="35" fillId="0" borderId="41" xfId="63" applyFont="1" applyBorder="1" applyAlignment="1">
      <alignment horizontal="center" vertical="center"/>
    </xf>
    <xf numFmtId="188" fontId="40" fillId="0" borderId="38" xfId="0" applyNumberFormat="1" applyFont="1" applyBorder="1" applyProtection="1">
      <protection hidden="1"/>
    </xf>
    <xf numFmtId="184" fontId="40" fillId="0" borderId="24" xfId="114" applyFont="1" applyBorder="1" applyAlignment="1" applyProtection="1">
      <alignment horizontal="center" vertical="center"/>
      <protection locked="0"/>
    </xf>
    <xf numFmtId="0" fontId="35" fillId="0" borderId="75" xfId="63" applyFont="1" applyBorder="1" applyAlignment="1">
      <alignment horizontal="left" vertical="center" indent="1"/>
    </xf>
    <xf numFmtId="166" fontId="34" fillId="0" borderId="26" xfId="113" applyFont="1" applyBorder="1" applyAlignment="1">
      <alignment horizontal="left" vertical="center"/>
    </xf>
    <xf numFmtId="166" fontId="34" fillId="0" borderId="26" xfId="113" quotePrefix="1" applyFont="1" applyBorder="1" applyAlignment="1">
      <alignment horizontal="left" vertical="center"/>
    </xf>
    <xf numFmtId="166" fontId="34" fillId="0" borderId="36" xfId="113" quotePrefix="1" applyFont="1" applyBorder="1" applyAlignment="1">
      <alignment vertical="center"/>
    </xf>
    <xf numFmtId="188" fontId="40" fillId="0" borderId="24" xfId="0" applyNumberFormat="1" applyFont="1" applyBorder="1" applyProtection="1">
      <protection hidden="1"/>
    </xf>
    <xf numFmtId="166" fontId="34" fillId="0" borderId="26" xfId="113" quotePrefix="1" applyFont="1" applyBorder="1" applyAlignment="1">
      <alignment vertical="center"/>
    </xf>
    <xf numFmtId="166" fontId="34" fillId="0" borderId="26" xfId="113" applyFont="1" applyBorder="1" applyAlignment="1">
      <alignment vertical="center"/>
    </xf>
    <xf numFmtId="166" fontId="35" fillId="0" borderId="23" xfId="113" applyFont="1" applyBorder="1" applyAlignment="1">
      <alignment vertical="center"/>
    </xf>
    <xf numFmtId="166" fontId="34" fillId="0" borderId="25" xfId="113" quotePrefix="1" applyFont="1" applyBorder="1" applyAlignment="1">
      <alignment horizontal="center" vertical="center"/>
    </xf>
    <xf numFmtId="184" fontId="36" fillId="0" borderId="0" xfId="114"/>
    <xf numFmtId="166" fontId="34" fillId="0" borderId="24" xfId="113" quotePrefix="1" applyFont="1" applyBorder="1" applyAlignment="1">
      <alignment horizontal="center" vertical="center"/>
    </xf>
    <xf numFmtId="183" fontId="35" fillId="0" borderId="38" xfId="113" applyNumberFormat="1" applyFont="1" applyBorder="1" applyAlignment="1">
      <alignment horizontal="center" vertical="center"/>
    </xf>
    <xf numFmtId="166" fontId="34" fillId="0" borderId="41" xfId="113" applyFont="1" applyBorder="1" applyAlignment="1">
      <alignment horizontal="left" vertical="center"/>
    </xf>
    <xf numFmtId="166" fontId="35" fillId="0" borderId="76" xfId="113" applyFont="1" applyBorder="1" applyAlignment="1">
      <alignment vertical="center"/>
    </xf>
    <xf numFmtId="184" fontId="40" fillId="0" borderId="38" xfId="114" applyFont="1" applyBorder="1" applyAlignment="1" applyProtection="1">
      <alignment horizontal="center" vertical="center"/>
      <protection locked="0"/>
    </xf>
    <xf numFmtId="166" fontId="34" fillId="0" borderId="76" xfId="113" applyFont="1" applyBorder="1" applyAlignment="1">
      <alignment horizontal="center" vertical="center"/>
    </xf>
    <xf numFmtId="166" fontId="34" fillId="0" borderId="43" xfId="113" quotePrefix="1" applyFont="1" applyBorder="1" applyAlignment="1">
      <alignment horizontal="center" vertical="center"/>
    </xf>
    <xf numFmtId="166" fontId="34" fillId="0" borderId="41" xfId="113" applyFont="1" applyBorder="1" applyAlignment="1">
      <alignment vertical="center"/>
    </xf>
    <xf numFmtId="166" fontId="35" fillId="0" borderId="72" xfId="113" applyFont="1" applyBorder="1" applyAlignment="1">
      <alignment vertical="center"/>
    </xf>
    <xf numFmtId="0" fontId="33" fillId="0" borderId="0" xfId="63" applyFont="1" applyAlignment="1">
      <alignment horizontal="center"/>
    </xf>
    <xf numFmtId="0" fontId="38" fillId="0" borderId="45" xfId="63" applyFont="1" applyBorder="1" applyAlignment="1" applyProtection="1">
      <alignment horizontal="left" indent="2"/>
      <protection hidden="1"/>
    </xf>
    <xf numFmtId="200" fontId="34" fillId="0" borderId="0" xfId="113" applyNumberFormat="1" applyFont="1" applyAlignment="1">
      <alignment vertical="center"/>
    </xf>
    <xf numFmtId="43" fontId="56" fillId="0" borderId="36" xfId="62" applyNumberFormat="1" applyFont="1" applyBorder="1" applyProtection="1">
      <protection hidden="1"/>
    </xf>
    <xf numFmtId="0" fontId="38" fillId="0" borderId="45" xfId="63" applyFont="1" applyBorder="1" applyAlignment="1" applyProtection="1">
      <alignment horizontal="left"/>
      <protection hidden="1"/>
    </xf>
    <xf numFmtId="0" fontId="38" fillId="0" borderId="44" xfId="63" applyFont="1" applyBorder="1" applyAlignment="1" applyProtection="1">
      <alignment horizontal="left"/>
      <protection hidden="1"/>
    </xf>
    <xf numFmtId="0" fontId="57" fillId="0" borderId="36" xfId="62" applyFont="1" applyBorder="1" applyAlignment="1" applyProtection="1">
      <alignment horizontal="left" vertical="top" indent="2"/>
      <protection hidden="1"/>
    </xf>
    <xf numFmtId="193" fontId="40" fillId="0" borderId="36" xfId="114" applyNumberFormat="1" applyFont="1" applyBorder="1" applyAlignment="1" applyProtection="1">
      <alignment horizontal="center" vertical="top"/>
      <protection locked="0"/>
    </xf>
    <xf numFmtId="0" fontId="57" fillId="0" borderId="33" xfId="62" applyFont="1" applyBorder="1" applyAlignment="1" applyProtection="1">
      <alignment horizontal="left" vertical="top" indent="2"/>
      <protection hidden="1"/>
    </xf>
    <xf numFmtId="184" fontId="33" fillId="0" borderId="33" xfId="114" applyFont="1" applyBorder="1"/>
    <xf numFmtId="0" fontId="33" fillId="0" borderId="0" xfId="63" applyFont="1" applyAlignment="1">
      <alignment horizontal="left"/>
    </xf>
    <xf numFmtId="0" fontId="33" fillId="0" borderId="0" xfId="63" applyFont="1" applyAlignment="1">
      <alignment horizontal="center"/>
    </xf>
    <xf numFmtId="0" fontId="38" fillId="0" borderId="30" xfId="63" applyFont="1" applyBorder="1" applyAlignment="1" applyProtection="1">
      <alignment horizontal="left" vertical="top" indent="2"/>
      <protection hidden="1"/>
    </xf>
    <xf numFmtId="188" fontId="38" fillId="0" borderId="20" xfId="63" applyNumberFormat="1" applyFont="1" applyBorder="1" applyAlignment="1" applyProtection="1">
      <alignment horizontal="center"/>
      <protection hidden="1"/>
    </xf>
    <xf numFmtId="191" fontId="38" fillId="0" borderId="44" xfId="63" applyNumberFormat="1" applyFont="1" applyBorder="1" applyAlignment="1" applyProtection="1">
      <alignment horizontal="center"/>
      <protection hidden="1"/>
    </xf>
    <xf numFmtId="192" fontId="38" fillId="0" borderId="29" xfId="63" applyNumberFormat="1" applyFont="1" applyBorder="1" applyProtection="1">
      <protection hidden="1"/>
    </xf>
    <xf numFmtId="0" fontId="33" fillId="0" borderId="0" xfId="62" applyFont="1" applyAlignment="1">
      <alignment horizontal="left"/>
    </xf>
    <xf numFmtId="0" fontId="38" fillId="0" borderId="25" xfId="63" applyFont="1" applyBorder="1" applyAlignment="1" applyProtection="1">
      <alignment horizontal="left" vertical="center" indent="2"/>
      <protection hidden="1"/>
    </xf>
    <xf numFmtId="190" fontId="38" fillId="0" borderId="26" xfId="63" applyNumberFormat="1" applyFont="1" applyBorder="1" applyAlignment="1" applyProtection="1">
      <alignment horizontal="center" vertical="top"/>
      <protection locked="0"/>
    </xf>
    <xf numFmtId="186" fontId="38" fillId="0" borderId="26" xfId="63" applyNumberFormat="1" applyFont="1" applyBorder="1" applyAlignment="1" applyProtection="1">
      <alignment horizontal="center"/>
      <protection hidden="1"/>
    </xf>
    <xf numFmtId="191" fontId="38" fillId="0" borderId="23" xfId="63" applyNumberFormat="1" applyFont="1" applyBorder="1" applyAlignment="1" applyProtection="1">
      <alignment horizontal="center"/>
      <protection hidden="1"/>
    </xf>
    <xf numFmtId="192" fontId="38" fillId="0" borderId="24" xfId="63" applyNumberFormat="1" applyFont="1" applyBorder="1" applyProtection="1">
      <protection hidden="1"/>
    </xf>
    <xf numFmtId="0" fontId="38" fillId="0" borderId="45" xfId="63" applyFont="1" applyBorder="1" applyAlignment="1" applyProtection="1">
      <alignment horizontal="left" vertical="center" indent="2"/>
      <protection hidden="1"/>
    </xf>
    <xf numFmtId="190" fontId="38" fillId="0" borderId="33" xfId="63" applyNumberFormat="1" applyFont="1" applyBorder="1" applyAlignment="1" applyProtection="1">
      <alignment horizontal="center" vertical="top"/>
      <protection locked="0"/>
    </xf>
    <xf numFmtId="186" fontId="38" fillId="0" borderId="33" xfId="63" applyNumberFormat="1" applyFont="1" applyBorder="1" applyAlignment="1" applyProtection="1">
      <alignment horizontal="center"/>
      <protection hidden="1"/>
    </xf>
    <xf numFmtId="188" fontId="39" fillId="0" borderId="46" xfId="63" applyNumberFormat="1" applyFont="1" applyBorder="1" applyAlignment="1" applyProtection="1">
      <alignment horizontal="center"/>
      <protection hidden="1"/>
    </xf>
    <xf numFmtId="0" fontId="38" fillId="0" borderId="25" xfId="63" applyFont="1" applyBorder="1" applyAlignment="1" applyProtection="1">
      <alignment vertical="top"/>
      <protection hidden="1"/>
    </xf>
    <xf numFmtId="188" fontId="38" fillId="0" borderId="36" xfId="63" applyNumberFormat="1" applyFont="1" applyBorder="1" applyAlignment="1" applyProtection="1">
      <alignment horizontal="center"/>
      <protection hidden="1"/>
    </xf>
    <xf numFmtId="189" fontId="38" fillId="0" borderId="24" xfId="63" applyNumberFormat="1" applyFont="1" applyBorder="1" applyProtection="1">
      <protection hidden="1"/>
    </xf>
    <xf numFmtId="0" fontId="38" fillId="0" borderId="25" xfId="63" applyFont="1" applyBorder="1" applyAlignment="1" applyProtection="1">
      <alignment horizontal="left" vertical="top"/>
      <protection hidden="1"/>
    </xf>
    <xf numFmtId="188" fontId="38" fillId="0" borderId="26" xfId="63" applyNumberFormat="1" applyFont="1" applyBorder="1" applyAlignment="1" applyProtection="1">
      <alignment horizontal="center"/>
      <protection hidden="1"/>
    </xf>
    <xf numFmtId="184" fontId="38" fillId="0" borderId="24" xfId="114" applyFont="1" applyBorder="1"/>
    <xf numFmtId="0" fontId="37" fillId="0" borderId="48" xfId="63" applyFont="1" applyBorder="1" applyAlignment="1" applyProtection="1">
      <alignment horizontal="center" vertical="center"/>
      <protection hidden="1"/>
    </xf>
    <xf numFmtId="0" fontId="37" fillId="0" borderId="49" xfId="63" applyFont="1" applyBorder="1" applyAlignment="1" applyProtection="1">
      <alignment horizontal="center" vertical="center" wrapText="1"/>
      <protection hidden="1"/>
    </xf>
    <xf numFmtId="0" fontId="37" fillId="0" borderId="50" xfId="63" applyFont="1" applyBorder="1" applyAlignment="1" applyProtection="1">
      <alignment horizontal="center" vertical="center"/>
      <protection hidden="1"/>
    </xf>
    <xf numFmtId="0" fontId="37" fillId="0" borderId="27" xfId="63" applyFont="1" applyBorder="1" applyAlignment="1" applyProtection="1">
      <alignment horizontal="center" vertical="center" wrapText="1"/>
      <protection hidden="1"/>
    </xf>
    <xf numFmtId="188" fontId="38" fillId="0" borderId="47" xfId="63" applyNumberFormat="1" applyFont="1" applyBorder="1" applyAlignment="1" applyProtection="1">
      <alignment horizontal="center"/>
      <protection locked="0"/>
    </xf>
    <xf numFmtId="184" fontId="38" fillId="0" borderId="38" xfId="114" applyFont="1" applyBorder="1"/>
    <xf numFmtId="191" fontId="38" fillId="0" borderId="51" xfId="63" applyNumberFormat="1" applyFont="1" applyBorder="1" applyAlignment="1" applyProtection="1">
      <alignment horizontal="center"/>
      <protection hidden="1"/>
    </xf>
    <xf numFmtId="189" fontId="38" fillId="0" borderId="28" xfId="63" applyNumberFormat="1" applyFont="1" applyBorder="1" applyProtection="1">
      <protection hidden="1"/>
    </xf>
    <xf numFmtId="0" fontId="33" fillId="0" borderId="26" xfId="63" applyFont="1" applyBorder="1" applyAlignment="1" applyProtection="1">
      <alignment horizontal="left"/>
      <protection hidden="1"/>
    </xf>
    <xf numFmtId="0" fontId="33" fillId="0" borderId="16" xfId="63" applyFont="1" applyBorder="1" applyProtection="1">
      <protection hidden="1"/>
    </xf>
    <xf numFmtId="0" fontId="33" fillId="0" borderId="16" xfId="63" applyFont="1" applyBorder="1" applyAlignment="1" applyProtection="1">
      <alignment horizontal="center"/>
      <protection hidden="1"/>
    </xf>
    <xf numFmtId="0" fontId="37" fillId="0" borderId="26" xfId="63" applyFont="1" applyBorder="1" applyAlignment="1" applyProtection="1">
      <alignment vertical="top"/>
      <protection locked="0"/>
    </xf>
    <xf numFmtId="0" fontId="33" fillId="0" borderId="26" xfId="63" applyFont="1" applyBorder="1" applyAlignment="1" applyProtection="1">
      <alignment horizontal="left" vertical="top" indent="1"/>
      <protection hidden="1"/>
    </xf>
    <xf numFmtId="0" fontId="37" fillId="0" borderId="26" xfId="63" applyFont="1" applyBorder="1" applyAlignment="1" applyProtection="1">
      <alignment vertical="top"/>
      <protection hidden="1"/>
    </xf>
    <xf numFmtId="185" fontId="33" fillId="0" borderId="26" xfId="63" applyNumberFormat="1" applyFont="1" applyBorder="1" applyAlignment="1" applyProtection="1">
      <alignment horizontal="center" vertical="center"/>
      <protection hidden="1"/>
    </xf>
    <xf numFmtId="0" fontId="35" fillId="0" borderId="0" xfId="63" applyFont="1" applyAlignment="1" applyProtection="1">
      <alignment horizontal="center" vertical="top"/>
      <protection hidden="1"/>
    </xf>
    <xf numFmtId="0" fontId="35" fillId="0" borderId="16" xfId="63" applyFont="1" applyBorder="1" applyAlignment="1" applyProtection="1">
      <alignment horizontal="center" vertical="top"/>
      <protection hidden="1"/>
    </xf>
    <xf numFmtId="0" fontId="37" fillId="0" borderId="26" xfId="63" applyFont="1" applyBorder="1" applyAlignment="1" applyProtection="1">
      <alignment horizontal="left" vertical="top"/>
      <protection locked="0"/>
    </xf>
    <xf numFmtId="0" fontId="33" fillId="0" borderId="32" xfId="63" applyFont="1" applyBorder="1" applyAlignment="1" applyProtection="1">
      <alignment horizontal="left" vertical="top" indent="1"/>
      <protection hidden="1"/>
    </xf>
    <xf numFmtId="0" fontId="34" fillId="0" borderId="0" xfId="63" applyFont="1" applyAlignment="1">
      <alignment horizontal="center"/>
    </xf>
    <xf numFmtId="0" fontId="34" fillId="0" borderId="0" xfId="63" applyFont="1" applyAlignment="1">
      <alignment horizontal="left"/>
    </xf>
    <xf numFmtId="193" fontId="40" fillId="0" borderId="33" xfId="114" applyNumberFormat="1" applyFont="1" applyBorder="1" applyAlignment="1" applyProtection="1">
      <alignment horizontal="center" vertical="top"/>
      <protection hidden="1"/>
    </xf>
    <xf numFmtId="0" fontId="40" fillId="0" borderId="33" xfId="63" applyFont="1" applyBorder="1" applyAlignment="1" applyProtection="1">
      <alignment vertical="top"/>
      <protection hidden="1"/>
    </xf>
    <xf numFmtId="0" fontId="40" fillId="0" borderId="33" xfId="63" applyFont="1" applyBorder="1" applyAlignment="1" applyProtection="1">
      <alignment horizontal="center"/>
      <protection hidden="1"/>
    </xf>
    <xf numFmtId="0" fontId="40" fillId="0" borderId="36" xfId="63" applyFont="1" applyBorder="1" applyAlignment="1" applyProtection="1">
      <alignment vertical="top"/>
      <protection hidden="1"/>
    </xf>
    <xf numFmtId="0" fontId="40" fillId="0" borderId="36" xfId="63" applyFont="1" applyBorder="1" applyAlignment="1" applyProtection="1">
      <alignment horizontal="center"/>
      <protection hidden="1"/>
    </xf>
    <xf numFmtId="0" fontId="40" fillId="0" borderId="15" xfId="63" applyFont="1" applyBorder="1" applyAlignment="1" applyProtection="1">
      <alignment horizontal="left" vertical="center" indent="2"/>
      <protection hidden="1"/>
    </xf>
    <xf numFmtId="190" fontId="40" fillId="0" borderId="17" xfId="63" applyNumberFormat="1" applyFont="1" applyBorder="1" applyAlignment="1" applyProtection="1">
      <alignment horizontal="center" vertical="top"/>
      <protection locked="0"/>
    </xf>
    <xf numFmtId="186" fontId="40" fillId="0" borderId="20" xfId="63" applyNumberFormat="1" applyFont="1" applyBorder="1" applyAlignment="1" applyProtection="1">
      <alignment horizontal="center"/>
      <protection hidden="1"/>
    </xf>
    <xf numFmtId="0" fontId="40" fillId="0" borderId="33" xfId="63" applyFont="1" applyBorder="1" applyAlignment="1" applyProtection="1">
      <alignment horizontal="left" vertical="top" indent="2"/>
      <protection hidden="1"/>
    </xf>
    <xf numFmtId="0" fontId="43" fillId="0" borderId="0" xfId="63" applyFont="1" applyAlignment="1" applyProtection="1">
      <alignment horizontal="center" vertical="top"/>
      <protection hidden="1"/>
    </xf>
    <xf numFmtId="184" fontId="43" fillId="0" borderId="14" xfId="114" applyFont="1" applyBorder="1" applyAlignment="1" applyProtection="1">
      <alignment horizontal="center" vertical="top"/>
      <protection hidden="1"/>
    </xf>
    <xf numFmtId="0" fontId="40" fillId="0" borderId="45" xfId="63" applyFont="1" applyBorder="1" applyAlignment="1" applyProtection="1">
      <alignment horizontal="left" indent="2"/>
      <protection hidden="1"/>
    </xf>
    <xf numFmtId="0" fontId="40" fillId="0" borderId="44" xfId="63" applyFont="1" applyBorder="1" applyAlignment="1" applyProtection="1">
      <alignment horizontal="center"/>
      <protection hidden="1"/>
    </xf>
    <xf numFmtId="188" fontId="43" fillId="0" borderId="46" xfId="63" applyNumberFormat="1" applyFont="1" applyBorder="1" applyAlignment="1" applyProtection="1">
      <alignment horizontal="center"/>
      <protection hidden="1"/>
    </xf>
    <xf numFmtId="0" fontId="40" fillId="0" borderId="36" xfId="63" applyFont="1" applyBorder="1" applyAlignment="1" applyProtection="1">
      <alignment horizontal="left" vertical="top" indent="2"/>
      <protection hidden="1"/>
    </xf>
    <xf numFmtId="0" fontId="40" fillId="0" borderId="25" xfId="63" applyFont="1" applyBorder="1" applyAlignment="1" applyProtection="1">
      <alignment horizontal="left" vertical="center" indent="2"/>
      <protection hidden="1"/>
    </xf>
    <xf numFmtId="190" fontId="40" fillId="0" borderId="23" xfId="63" applyNumberFormat="1" applyFont="1" applyBorder="1" applyAlignment="1" applyProtection="1">
      <alignment horizontal="center" vertical="top"/>
      <protection locked="0"/>
    </xf>
    <xf numFmtId="186" fontId="40" fillId="0" borderId="24" xfId="63" applyNumberFormat="1" applyFont="1" applyBorder="1" applyAlignment="1" applyProtection="1">
      <alignment horizontal="center"/>
      <protection hidden="1"/>
    </xf>
    <xf numFmtId="191" fontId="40" fillId="0" borderId="24" xfId="63" applyNumberFormat="1" applyFont="1" applyBorder="1" applyAlignment="1" applyProtection="1">
      <alignment horizontal="center"/>
      <protection hidden="1"/>
    </xf>
    <xf numFmtId="192" fontId="40" fillId="0" borderId="24" xfId="63" applyNumberFormat="1" applyFont="1" applyBorder="1" applyProtection="1">
      <protection hidden="1"/>
    </xf>
    <xf numFmtId="191" fontId="40" fillId="0" borderId="20" xfId="63" applyNumberFormat="1" applyFont="1" applyBorder="1" applyAlignment="1" applyProtection="1">
      <alignment horizontal="center"/>
      <protection hidden="1"/>
    </xf>
    <xf numFmtId="192" fontId="40" fillId="0" borderId="29" xfId="63" applyNumberFormat="1" applyFont="1" applyBorder="1" applyProtection="1">
      <protection hidden="1"/>
    </xf>
    <xf numFmtId="0" fontId="40" fillId="0" borderId="30" xfId="63" applyFont="1" applyBorder="1" applyAlignment="1" applyProtection="1">
      <alignment horizontal="left" vertical="top" indent="2"/>
      <protection hidden="1"/>
    </xf>
    <xf numFmtId="188" fontId="40" fillId="0" borderId="20" xfId="63" applyNumberFormat="1" applyFont="1" applyBorder="1" applyAlignment="1" applyProtection="1">
      <alignment horizontal="center"/>
      <protection hidden="1"/>
    </xf>
    <xf numFmtId="0" fontId="40" fillId="0" borderId="52" xfId="63" applyFont="1" applyBorder="1" applyAlignment="1" applyProtection="1">
      <alignment horizontal="left" vertical="center" indent="2"/>
      <protection hidden="1"/>
    </xf>
    <xf numFmtId="190" fontId="40" fillId="0" borderId="21" xfId="63" applyNumberFormat="1" applyFont="1" applyBorder="1" applyAlignment="1" applyProtection="1">
      <alignment horizontal="center" vertical="top"/>
      <protection locked="0"/>
    </xf>
    <xf numFmtId="0" fontId="45" fillId="0" borderId="18" xfId="63" applyFont="1" applyBorder="1" applyAlignment="1" applyProtection="1">
      <alignment horizontal="center" vertical="top"/>
      <protection hidden="1"/>
    </xf>
    <xf numFmtId="186" fontId="40" fillId="0" borderId="22" xfId="63" applyNumberFormat="1" applyFont="1" applyBorder="1" applyAlignment="1" applyProtection="1">
      <alignment horizontal="center"/>
      <protection hidden="1"/>
    </xf>
    <xf numFmtId="0" fontId="34" fillId="0" borderId="32" xfId="63" applyFont="1" applyBorder="1" applyAlignment="1" applyProtection="1">
      <alignment horizontal="left" vertical="top" indent="1"/>
      <protection hidden="1"/>
    </xf>
    <xf numFmtId="0" fontId="35" fillId="0" borderId="32" xfId="63" applyFont="1" applyBorder="1" applyAlignment="1" applyProtection="1">
      <alignment vertical="top"/>
      <protection locked="0"/>
    </xf>
    <xf numFmtId="0" fontId="34" fillId="0" borderId="26" xfId="63" applyFont="1" applyBorder="1" applyAlignment="1" applyProtection="1">
      <alignment horizontal="left" vertical="top" indent="1"/>
      <protection hidden="1"/>
    </xf>
    <xf numFmtId="0" fontId="35" fillId="0" borderId="26" xfId="63" applyFont="1" applyBorder="1" applyAlignment="1" applyProtection="1">
      <alignment vertical="top"/>
      <protection locked="0"/>
    </xf>
    <xf numFmtId="0" fontId="35" fillId="0" borderId="26" xfId="63" applyFont="1" applyBorder="1" applyAlignment="1" applyProtection="1">
      <alignment horizontal="left" vertical="top"/>
      <protection locked="0"/>
    </xf>
    <xf numFmtId="0" fontId="35" fillId="0" borderId="27" xfId="63" applyFont="1" applyBorder="1" applyAlignment="1" applyProtection="1">
      <alignment horizontal="center" vertical="center"/>
      <protection hidden="1"/>
    </xf>
    <xf numFmtId="0" fontId="35" fillId="0" borderId="27" xfId="63" applyFont="1" applyBorder="1" applyAlignment="1" applyProtection="1">
      <alignment horizontal="center" vertical="center" wrapText="1"/>
      <protection hidden="1"/>
    </xf>
    <xf numFmtId="185" fontId="34" fillId="0" borderId="26" xfId="63" applyNumberFormat="1" applyFont="1" applyBorder="1" applyAlignment="1" applyProtection="1">
      <alignment horizontal="center" vertical="center"/>
      <protection hidden="1"/>
    </xf>
    <xf numFmtId="0" fontId="34" fillId="0" borderId="26" xfId="63" applyFont="1" applyBorder="1" applyAlignment="1" applyProtection="1">
      <alignment horizontal="left"/>
      <protection hidden="1"/>
    </xf>
    <xf numFmtId="0" fontId="34" fillId="0" borderId="16" xfId="63" applyFont="1" applyBorder="1" applyProtection="1">
      <protection hidden="1"/>
    </xf>
    <xf numFmtId="0" fontId="34" fillId="0" borderId="16" xfId="63" applyFont="1" applyBorder="1" applyAlignment="1" applyProtection="1">
      <alignment horizontal="center"/>
      <protection hidden="1"/>
    </xf>
    <xf numFmtId="0" fontId="35" fillId="0" borderId="26" xfId="63" applyFont="1" applyBorder="1" applyAlignment="1" applyProtection="1">
      <alignment vertical="top"/>
      <protection hidden="1"/>
    </xf>
    <xf numFmtId="191" fontId="40" fillId="0" borderId="25" xfId="63" applyNumberFormat="1" applyFont="1" applyBorder="1" applyAlignment="1" applyProtection="1">
      <alignment horizontal="center"/>
      <protection hidden="1"/>
    </xf>
    <xf numFmtId="191" fontId="40" fillId="0" borderId="26" xfId="63" applyNumberFormat="1" applyFont="1" applyBorder="1" applyAlignment="1" applyProtection="1">
      <alignment horizontal="center"/>
      <protection hidden="1"/>
    </xf>
    <xf numFmtId="191" fontId="40" fillId="0" borderId="23" xfId="63" applyNumberFormat="1" applyFont="1" applyBorder="1" applyAlignment="1" applyProtection="1">
      <alignment horizontal="center"/>
      <protection hidden="1"/>
    </xf>
    <xf numFmtId="166" fontId="40" fillId="0" borderId="24" xfId="112" applyFont="1" applyBorder="1" applyProtection="1">
      <protection hidden="1"/>
    </xf>
    <xf numFmtId="0" fontId="40" fillId="0" borderId="25" xfId="63" applyFont="1" applyBorder="1" applyAlignment="1" applyProtection="1">
      <alignment vertical="top"/>
      <protection hidden="1"/>
    </xf>
    <xf numFmtId="0" fontId="40" fillId="0" borderId="26" xfId="63" applyFont="1" applyBorder="1" applyAlignment="1" applyProtection="1">
      <alignment vertical="top"/>
      <protection hidden="1"/>
    </xf>
    <xf numFmtId="0" fontId="40" fillId="0" borderId="56" xfId="63" applyFont="1" applyBorder="1" applyAlignment="1" applyProtection="1">
      <alignment vertical="top"/>
      <protection hidden="1"/>
    </xf>
    <xf numFmtId="188" fontId="40" fillId="0" borderId="57" xfId="63" applyNumberFormat="1" applyFont="1" applyBorder="1" applyAlignment="1" applyProtection="1">
      <alignment horizontal="center"/>
      <protection hidden="1"/>
    </xf>
    <xf numFmtId="188" fontId="40" fillId="0" borderId="58" xfId="63" applyNumberFormat="1" applyFont="1" applyBorder="1" applyAlignment="1" applyProtection="1">
      <alignment horizontal="center"/>
      <protection hidden="1"/>
    </xf>
    <xf numFmtId="188" fontId="40" fillId="0" borderId="59" xfId="63" applyNumberFormat="1" applyFont="1" applyBorder="1" applyAlignment="1" applyProtection="1">
      <alignment horizontal="center"/>
      <protection hidden="1"/>
    </xf>
    <xf numFmtId="0" fontId="40" fillId="0" borderId="29" xfId="63" applyFont="1" applyBorder="1" applyAlignment="1" applyProtection="1">
      <alignment horizontal="center" vertical="top"/>
      <protection hidden="1"/>
    </xf>
    <xf numFmtId="0" fontId="40" fillId="0" borderId="45" xfId="63" applyFont="1" applyBorder="1" applyAlignment="1" applyProtection="1">
      <alignment horizontal="center" vertical="top"/>
      <protection hidden="1"/>
    </xf>
    <xf numFmtId="188" fontId="43" fillId="0" borderId="53" xfId="63" applyNumberFormat="1" applyFont="1" applyBorder="1" applyAlignment="1" applyProtection="1">
      <alignment horizontal="center"/>
      <protection hidden="1"/>
    </xf>
    <xf numFmtId="188" fontId="43" fillId="0" borderId="54" xfId="63" applyNumberFormat="1" applyFont="1" applyBorder="1" applyAlignment="1" applyProtection="1">
      <alignment horizontal="center"/>
      <protection hidden="1"/>
    </xf>
    <xf numFmtId="0" fontId="43" fillId="0" borderId="65" xfId="62" applyFont="1" applyBorder="1" applyAlignment="1" applyProtection="1">
      <alignment horizontal="center" vertical="center"/>
      <protection hidden="1"/>
    </xf>
    <xf numFmtId="0" fontId="43" fillId="0" borderId="28" xfId="62" applyFont="1" applyBorder="1" applyAlignment="1" applyProtection="1">
      <alignment horizontal="center" vertical="center" wrapText="1"/>
      <protection hidden="1"/>
    </xf>
    <xf numFmtId="188" fontId="40" fillId="0" borderId="25" xfId="62" applyNumberFormat="1" applyFont="1" applyBorder="1" applyAlignment="1" applyProtection="1">
      <alignment horizontal="center"/>
      <protection locked="0"/>
    </xf>
    <xf numFmtId="188" fontId="40" fillId="0" borderId="26" xfId="62" applyNumberFormat="1" applyFont="1" applyBorder="1" applyAlignment="1" applyProtection="1">
      <alignment horizontal="center"/>
      <protection locked="0"/>
    </xf>
    <xf numFmtId="188" fontId="40" fillId="0" borderId="23" xfId="62" applyNumberFormat="1" applyFont="1" applyBorder="1" applyAlignment="1" applyProtection="1">
      <alignment horizontal="center"/>
      <protection locked="0"/>
    </xf>
    <xf numFmtId="191" fontId="40" fillId="0" borderId="24" xfId="62" applyNumberFormat="1" applyFont="1" applyBorder="1" applyAlignment="1" applyProtection="1">
      <alignment horizontal="center"/>
      <protection hidden="1"/>
    </xf>
    <xf numFmtId="188" fontId="40" fillId="0" borderId="55" xfId="63" applyNumberFormat="1" applyFont="1" applyBorder="1" applyAlignment="1" applyProtection="1">
      <alignment horizontal="center"/>
      <protection hidden="1"/>
    </xf>
    <xf numFmtId="188" fontId="40" fillId="0" borderId="38" xfId="63" applyNumberFormat="1" applyFont="1" applyBorder="1" applyAlignment="1" applyProtection="1">
      <alignment horizontal="center"/>
      <protection hidden="1"/>
    </xf>
    <xf numFmtId="0" fontId="35" fillId="25" borderId="40" xfId="63" applyFont="1" applyFill="1" applyBorder="1" applyAlignment="1">
      <alignment horizontal="center" vertical="center"/>
    </xf>
    <xf numFmtId="0" fontId="35" fillId="25" borderId="42" xfId="63" applyFont="1" applyFill="1" applyBorder="1" applyAlignment="1">
      <alignment horizontal="center" vertical="center"/>
    </xf>
    <xf numFmtId="0" fontId="35" fillId="25" borderId="71" xfId="63" applyFont="1" applyFill="1" applyBorder="1" applyAlignment="1">
      <alignment horizontal="center" vertical="center"/>
    </xf>
    <xf numFmtId="0" fontId="35" fillId="25" borderId="40" xfId="113" applyNumberFormat="1" applyFont="1" applyFill="1" applyBorder="1" applyAlignment="1">
      <alignment horizontal="center" vertical="center"/>
    </xf>
    <xf numFmtId="0" fontId="35" fillId="25" borderId="42" xfId="113" applyNumberFormat="1" applyFont="1" applyFill="1" applyBorder="1" applyAlignment="1">
      <alignment horizontal="center" vertical="center"/>
    </xf>
    <xf numFmtId="0" fontId="35" fillId="0" borderId="0" xfId="63" applyFont="1" applyAlignment="1">
      <alignment horizontal="center" vertical="center"/>
    </xf>
    <xf numFmtId="183" fontId="35" fillId="0" borderId="18" xfId="113" applyNumberFormat="1" applyFont="1" applyBorder="1" applyAlignment="1">
      <alignment horizontal="center" vertical="center"/>
    </xf>
    <xf numFmtId="166" fontId="35" fillId="0" borderId="13" xfId="113" applyFont="1" applyBorder="1" applyAlignment="1">
      <alignment horizontal="center" vertical="center"/>
    </xf>
    <xf numFmtId="166" fontId="35" fillId="0" borderId="14" xfId="113" applyFont="1" applyBorder="1" applyAlignment="1">
      <alignment horizontal="center" vertical="center"/>
    </xf>
    <xf numFmtId="166" fontId="35" fillId="0" borderId="74" xfId="113" applyFont="1" applyBorder="1" applyAlignment="1">
      <alignment horizontal="center" vertical="center"/>
    </xf>
    <xf numFmtId="166" fontId="35" fillId="0" borderId="15" xfId="113" applyFont="1" applyBorder="1" applyAlignment="1">
      <alignment horizontal="center" vertical="center"/>
    </xf>
    <xf numFmtId="166" fontId="35" fillId="0" borderId="16" xfId="113" applyFont="1" applyBorder="1" applyAlignment="1">
      <alignment horizontal="center" vertical="center"/>
    </xf>
    <xf numFmtId="166" fontId="35" fillId="0" borderId="17" xfId="113" applyFont="1" applyBorder="1" applyAlignment="1">
      <alignment horizontal="center" vertical="center"/>
    </xf>
    <xf numFmtId="184" fontId="35" fillId="0" borderId="18" xfId="114" applyFont="1" applyBorder="1" applyAlignment="1">
      <alignment horizontal="center" vertical="center"/>
    </xf>
    <xf numFmtId="166" fontId="35" fillId="0" borderId="18" xfId="113" applyFont="1" applyBorder="1" applyAlignment="1">
      <alignment horizontal="center" vertical="center"/>
    </xf>
    <xf numFmtId="184" fontId="35" fillId="0" borderId="1" xfId="114" applyFont="1" applyBorder="1" applyAlignment="1">
      <alignment horizontal="center" vertical="center"/>
    </xf>
    <xf numFmtId="0" fontId="41" fillId="0" borderId="0" xfId="62" applyFont="1" applyAlignment="1">
      <alignment horizontal="left" vertical="center"/>
    </xf>
  </cellXfs>
  <cellStyles count="128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[0]_PERSONAL" xfId="5" xr:uid="{00000000-0005-0000-0000-000004000000}"/>
    <cellStyle name="??????PERSONAL" xfId="6" xr:uid="{00000000-0005-0000-0000-000005000000}"/>
    <cellStyle name="?????[0]_PERSONAL" xfId="7" xr:uid="{00000000-0005-0000-0000-000006000000}"/>
    <cellStyle name="?????PERSONAL" xfId="8" xr:uid="{00000000-0005-0000-0000-000007000000}"/>
    <cellStyle name="????_????" xfId="9" xr:uid="{00000000-0005-0000-0000-000008000000}"/>
    <cellStyle name="???[0]_PERSONAL" xfId="10" xr:uid="{00000000-0005-0000-0000-000009000000}"/>
    <cellStyle name="???_PERSONAL" xfId="11" xr:uid="{00000000-0005-0000-0000-00000A000000}"/>
    <cellStyle name="??_??" xfId="12" xr:uid="{00000000-0005-0000-0000-00000B000000}"/>
    <cellStyle name="?@??laroux" xfId="13" xr:uid="{00000000-0005-0000-0000-00000C000000}"/>
    <cellStyle name="=C:\WINDOWS\SYSTEM32\COMMAND.COM" xfId="14" xr:uid="{00000000-0005-0000-0000-00000D000000}"/>
    <cellStyle name="20% - Accent1" xfId="15" xr:uid="{00000000-0005-0000-0000-00000E000000}"/>
    <cellStyle name="20% - Accent2" xfId="16" xr:uid="{00000000-0005-0000-0000-00000F000000}"/>
    <cellStyle name="20% - Accent3" xfId="17" xr:uid="{00000000-0005-0000-0000-000010000000}"/>
    <cellStyle name="20% - Accent4" xfId="18" xr:uid="{00000000-0005-0000-0000-000011000000}"/>
    <cellStyle name="20% - Accent5" xfId="19" xr:uid="{00000000-0005-0000-0000-000012000000}"/>
    <cellStyle name="20% - Accent6" xfId="20" xr:uid="{00000000-0005-0000-0000-000013000000}"/>
    <cellStyle name="40% - Accent1" xfId="21" xr:uid="{00000000-0005-0000-0000-000014000000}"/>
    <cellStyle name="40% - Accent2" xfId="22" xr:uid="{00000000-0005-0000-0000-000015000000}"/>
    <cellStyle name="40% - Accent3" xfId="23" xr:uid="{00000000-0005-0000-0000-000016000000}"/>
    <cellStyle name="40% - Accent4" xfId="24" xr:uid="{00000000-0005-0000-0000-000017000000}"/>
    <cellStyle name="40% - Accent5" xfId="25" xr:uid="{00000000-0005-0000-0000-000018000000}"/>
    <cellStyle name="40% - Accent6" xfId="26" xr:uid="{00000000-0005-0000-0000-000019000000}"/>
    <cellStyle name="60% - Accent1" xfId="27" xr:uid="{00000000-0005-0000-0000-00001A000000}"/>
    <cellStyle name="60% - Accent2" xfId="28" xr:uid="{00000000-0005-0000-0000-00001B000000}"/>
    <cellStyle name="60% - Accent3" xfId="29" xr:uid="{00000000-0005-0000-0000-00001C000000}"/>
    <cellStyle name="60% - Accent4" xfId="30" xr:uid="{00000000-0005-0000-0000-00001D000000}"/>
    <cellStyle name="60% - Accent5" xfId="31" xr:uid="{00000000-0005-0000-0000-00001E000000}"/>
    <cellStyle name="60% - Accent6" xfId="32" xr:uid="{00000000-0005-0000-0000-00001F000000}"/>
    <cellStyle name="abc" xfId="33" xr:uid="{00000000-0005-0000-0000-000020000000}"/>
    <cellStyle name="Accent1" xfId="34" xr:uid="{00000000-0005-0000-0000-000021000000}"/>
    <cellStyle name="Accent2" xfId="35" xr:uid="{00000000-0005-0000-0000-000022000000}"/>
    <cellStyle name="Accent3" xfId="36" xr:uid="{00000000-0005-0000-0000-000023000000}"/>
    <cellStyle name="Accent4" xfId="37" xr:uid="{00000000-0005-0000-0000-000024000000}"/>
    <cellStyle name="Accent5" xfId="38" xr:uid="{00000000-0005-0000-0000-000025000000}"/>
    <cellStyle name="Accent6" xfId="39" xr:uid="{00000000-0005-0000-0000-000026000000}"/>
    <cellStyle name="Bad" xfId="40" xr:uid="{00000000-0005-0000-0000-000027000000}"/>
    <cellStyle name="Calc Currency (0)" xfId="41" xr:uid="{00000000-0005-0000-0000-000028000000}"/>
    <cellStyle name="Calc Currency (2)" xfId="42" xr:uid="{00000000-0005-0000-0000-000029000000}"/>
    <cellStyle name="Calc Percent (0)" xfId="43" xr:uid="{00000000-0005-0000-0000-00002A000000}"/>
    <cellStyle name="Calc Percent (1)" xfId="44" xr:uid="{00000000-0005-0000-0000-00002B000000}"/>
    <cellStyle name="Calc Percent (2)" xfId="45" xr:uid="{00000000-0005-0000-0000-00002C000000}"/>
    <cellStyle name="Calc Units (0)" xfId="46" xr:uid="{00000000-0005-0000-0000-00002D000000}"/>
    <cellStyle name="Calc Units (1)" xfId="47" xr:uid="{00000000-0005-0000-0000-00002E000000}"/>
    <cellStyle name="Calc Units (2)" xfId="48" xr:uid="{00000000-0005-0000-0000-00002F000000}"/>
    <cellStyle name="Calculation" xfId="49" xr:uid="{00000000-0005-0000-0000-000030000000}"/>
    <cellStyle name="Check Cell" xfId="50" xr:uid="{00000000-0005-0000-0000-000031000000}"/>
    <cellStyle name="Comma" xfId="114" builtinId="3"/>
    <cellStyle name="Comma [00]" xfId="51" xr:uid="{00000000-0005-0000-0000-000032000000}"/>
    <cellStyle name="Comma 2" xfId="52" xr:uid="{00000000-0005-0000-0000-000033000000}"/>
    <cellStyle name="company_title" xfId="53" xr:uid="{00000000-0005-0000-0000-000034000000}"/>
    <cellStyle name="Currency [00]" xfId="54" xr:uid="{00000000-0005-0000-0000-000035000000}"/>
    <cellStyle name="Date Short" xfId="55" xr:uid="{00000000-0005-0000-0000-000036000000}"/>
    <cellStyle name="date_format" xfId="56" xr:uid="{00000000-0005-0000-0000-000037000000}"/>
    <cellStyle name="Enter Currency (0)" xfId="57" xr:uid="{00000000-0005-0000-0000-000038000000}"/>
    <cellStyle name="Enter Currency (2)" xfId="58" xr:uid="{00000000-0005-0000-0000-000039000000}"/>
    <cellStyle name="Enter Units (0)" xfId="59" xr:uid="{00000000-0005-0000-0000-00003A000000}"/>
    <cellStyle name="Enter Units (1)" xfId="60" xr:uid="{00000000-0005-0000-0000-00003B000000}"/>
    <cellStyle name="Enter Units (2)" xfId="61" xr:uid="{00000000-0005-0000-0000-00003C000000}"/>
    <cellStyle name="Excel Built-in Normal" xfId="62" xr:uid="{00000000-0005-0000-0000-00003D000000}"/>
    <cellStyle name="Excel Built-in Normal 1" xfId="63" xr:uid="{00000000-0005-0000-0000-00003E000000}"/>
    <cellStyle name="Explanatory Text" xfId="64" xr:uid="{00000000-0005-0000-0000-00003F000000}"/>
    <cellStyle name="Good" xfId="65" xr:uid="{00000000-0005-0000-0000-000040000000}"/>
    <cellStyle name="Grey" xfId="66" xr:uid="{00000000-0005-0000-0000-000041000000}"/>
    <cellStyle name="Header1" xfId="67" xr:uid="{00000000-0005-0000-0000-000042000000}"/>
    <cellStyle name="Header2" xfId="68" xr:uid="{00000000-0005-0000-0000-000043000000}"/>
    <cellStyle name="Heading 1" xfId="69" xr:uid="{00000000-0005-0000-0000-000044000000}"/>
    <cellStyle name="Heading 2" xfId="70" xr:uid="{00000000-0005-0000-0000-000045000000}"/>
    <cellStyle name="Heading 3" xfId="71" xr:uid="{00000000-0005-0000-0000-000046000000}"/>
    <cellStyle name="Heading 4" xfId="72" xr:uid="{00000000-0005-0000-0000-000047000000}"/>
    <cellStyle name="Hyperlink 2" xfId="73" xr:uid="{00000000-0005-0000-0000-000048000000}"/>
    <cellStyle name="Input" xfId="74" xr:uid="{00000000-0005-0000-0000-000049000000}"/>
    <cellStyle name="Input [yellow]" xfId="75" xr:uid="{00000000-0005-0000-0000-00004A000000}"/>
    <cellStyle name="Link Currency (0)" xfId="76" xr:uid="{00000000-0005-0000-0000-00004B000000}"/>
    <cellStyle name="Link Currency (2)" xfId="77" xr:uid="{00000000-0005-0000-0000-00004C000000}"/>
    <cellStyle name="Link Units (0)" xfId="78" xr:uid="{00000000-0005-0000-0000-00004D000000}"/>
    <cellStyle name="Link Units (1)" xfId="79" xr:uid="{00000000-0005-0000-0000-00004E000000}"/>
    <cellStyle name="Link Units (2)" xfId="80" xr:uid="{00000000-0005-0000-0000-00004F000000}"/>
    <cellStyle name="Linked Cell" xfId="81" xr:uid="{00000000-0005-0000-0000-000050000000}"/>
    <cellStyle name="Neutral" xfId="82" xr:uid="{00000000-0005-0000-0000-000051000000}"/>
    <cellStyle name="Normal" xfId="0" builtinId="0"/>
    <cellStyle name="Normal - Style1" xfId="83" xr:uid="{00000000-0005-0000-0000-000052000000}"/>
    <cellStyle name="Normal 2" xfId="121" xr:uid="{3D938ACA-F87F-4B09-A2C4-CF86AD755B6B}"/>
    <cellStyle name="Normal 2 2" xfId="123" xr:uid="{AD48ED6A-0D18-48F8-BC92-AE4E9EB69C6E}"/>
    <cellStyle name="Normal_47อบ.23017" xfId="122" xr:uid="{56395A8D-6438-4A0A-B353-F404A68A70BC}"/>
    <cellStyle name="Note" xfId="84" xr:uid="{00000000-0005-0000-0000-000053000000}"/>
    <cellStyle name="Output" xfId="85" xr:uid="{00000000-0005-0000-0000-000054000000}"/>
    <cellStyle name="ParaBirimi [0]_RESULTS" xfId="86" xr:uid="{00000000-0005-0000-0000-000055000000}"/>
    <cellStyle name="ParaBirimi_RESULTS" xfId="87" xr:uid="{00000000-0005-0000-0000-000056000000}"/>
    <cellStyle name="Percent" xfId="120" builtinId="5"/>
    <cellStyle name="Percent [0]" xfId="88" xr:uid="{00000000-0005-0000-0000-000057000000}"/>
    <cellStyle name="Percent [00]" xfId="89" xr:uid="{00000000-0005-0000-0000-000058000000}"/>
    <cellStyle name="Percent [2]" xfId="90" xr:uid="{00000000-0005-0000-0000-000059000000}"/>
    <cellStyle name="PrePop Currency (0)" xfId="91" xr:uid="{00000000-0005-0000-0000-00005A000000}"/>
    <cellStyle name="PrePop Currency (2)" xfId="92" xr:uid="{00000000-0005-0000-0000-00005B000000}"/>
    <cellStyle name="PrePop Units (0)" xfId="93" xr:uid="{00000000-0005-0000-0000-00005C000000}"/>
    <cellStyle name="PrePop Units (1)" xfId="94" xr:uid="{00000000-0005-0000-0000-00005D000000}"/>
    <cellStyle name="PrePop Units (2)" xfId="95" xr:uid="{00000000-0005-0000-0000-00005E000000}"/>
    <cellStyle name="report_title" xfId="96" xr:uid="{00000000-0005-0000-0000-00005F000000}"/>
    <cellStyle name="Text Indent A" xfId="97" xr:uid="{00000000-0005-0000-0000-000060000000}"/>
    <cellStyle name="Text Indent B" xfId="98" xr:uid="{00000000-0005-0000-0000-000061000000}"/>
    <cellStyle name="Text Indent C" xfId="99" xr:uid="{00000000-0005-0000-0000-000062000000}"/>
    <cellStyle name="Title" xfId="100" xr:uid="{00000000-0005-0000-0000-000063000000}"/>
    <cellStyle name="Total" xfId="101" xr:uid="{00000000-0005-0000-0000-000064000000}"/>
    <cellStyle name="Virg? [0]_RESULTS" xfId="102" xr:uid="{00000000-0005-0000-0000-000065000000}"/>
    <cellStyle name="Virg?_RESULTS" xfId="103" xr:uid="{00000000-0005-0000-0000-000066000000}"/>
    <cellStyle name="Warning Text" xfId="104" xr:uid="{00000000-0005-0000-0000-000067000000}"/>
    <cellStyle name="เครื่องหมายจุลภาค 2" xfId="105" xr:uid="{00000000-0005-0000-0000-000068000000}"/>
    <cellStyle name="เครื่องหมายจุลภาค 2 2" xfId="106" xr:uid="{00000000-0005-0000-0000-000069000000}"/>
    <cellStyle name="เครื่องหมายจุลภาค 2 4" xfId="107" xr:uid="{00000000-0005-0000-0000-00006A000000}"/>
    <cellStyle name="เครื่องหมายจุลภาค 3" xfId="108" xr:uid="{00000000-0005-0000-0000-00006B000000}"/>
    <cellStyle name="เครื่องหมายจุลภาค 4" xfId="109" xr:uid="{00000000-0005-0000-0000-00006C000000}"/>
    <cellStyle name="เครื่องหมายจุลภาค 5" xfId="110" xr:uid="{00000000-0005-0000-0000-00006D000000}"/>
    <cellStyle name="เครื่องหมายจุลภาค 6" xfId="111" xr:uid="{00000000-0005-0000-0000-00006E000000}"/>
    <cellStyle name="เครื่องหมายจุลภาค 7" xfId="112" xr:uid="{00000000-0005-0000-0000-00006F000000}"/>
    <cellStyle name="เครื่องหมายจุลภาค_b.o.q. รหัส 1.01 - 1.11" xfId="113" xr:uid="{00000000-0005-0000-0000-000070000000}"/>
    <cellStyle name="จุลภาค 2" xfId="124" xr:uid="{3172F2D1-017D-4FD3-8FD0-15A73044B37E}"/>
    <cellStyle name="จุลภาค 3" xfId="127" xr:uid="{4ABF5A0C-A24A-4DB3-94DB-239005EA0409}"/>
    <cellStyle name="ปกติ 2" xfId="115" xr:uid="{00000000-0005-0000-0000-000073000000}"/>
    <cellStyle name="ปกติ 2 2" xfId="116" xr:uid="{00000000-0005-0000-0000-000074000000}"/>
    <cellStyle name="ปกติ 3" xfId="117" xr:uid="{00000000-0005-0000-0000-000075000000}"/>
    <cellStyle name="ปกติ 4" xfId="118" xr:uid="{00000000-0005-0000-0000-000076000000}"/>
    <cellStyle name="ปกติ 5" xfId="125" xr:uid="{C014A75E-CBAD-4C3F-AB01-5ADB25DEA3E4}"/>
    <cellStyle name="ปกติ_BUILD493" xfId="126" xr:uid="{65DFCE13-BCFC-4BC3-B8ED-B0D72082B0E6}"/>
    <cellStyle name="เปอร์เซ็นต์ 2" xfId="119" xr:uid="{00000000-0005-0000-0000-00007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EB4E3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E6B9B8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116543</xdr:colOff>
      <xdr:row>22</xdr:row>
      <xdr:rowOff>116541</xdr:rowOff>
    </xdr:from>
    <xdr:to>
      <xdr:col>20</xdr:col>
      <xdr:colOff>672354</xdr:colOff>
      <xdr:row>35</xdr:row>
      <xdr:rowOff>160735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62CD25F0-1F6A-4817-89D3-0EE8097DB84A}"/>
            </a:ext>
          </a:extLst>
        </xdr:cNvPr>
        <xdr:cNvSpPr txBox="1"/>
      </xdr:nvSpPr>
      <xdr:spPr>
        <a:xfrm>
          <a:off x="116543" y="6117291"/>
          <a:ext cx="6842311" cy="3294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Angsana New" panose="02020603050405020304" pitchFamily="18" charset="-34"/>
              <a:cs typeface="Angsana New" panose="02020603050405020304" pitchFamily="18" charset="-34"/>
            </a:rPr>
            <a:t>คณะกรรมการกำหนดราคากลาง</a:t>
          </a:r>
        </a:p>
        <a:p>
          <a:endParaRPr lang="th-TH" sz="1400" baseline="0"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algn="l"/>
          <a:r>
            <a:rPr lang="th-TH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                                                            </a:t>
          </a:r>
          <a:r>
            <a:rPr lang="en-US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  </a:t>
          </a:r>
          <a:r>
            <a:rPr lang="th-TH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 ...............................................</a:t>
          </a:r>
        </a:p>
        <a:p>
          <a:pPr algn="ctr"/>
          <a:r>
            <a:rPr lang="th-TH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(นายประยัติ มะลิวัลย์)    ประธานกรรมการ</a:t>
          </a:r>
        </a:p>
        <a:p>
          <a:pPr algn="l"/>
          <a:r>
            <a:rPr lang="en-US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 </a:t>
          </a:r>
          <a:r>
            <a:rPr lang="th-TH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                                                       </a:t>
          </a:r>
          <a:r>
            <a:rPr lang="th-TH" sz="1400" baseline="0">
              <a:solidFill>
                <a:schemeClr val="dk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เจ้าพนักงานเครื่องคอมพิวเตอร์อาวุโส</a:t>
          </a:r>
        </a:p>
        <a:p>
          <a:pPr algn="l"/>
          <a:endParaRPr lang="th-TH" sz="1400" baseline="0"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algn="l"/>
          <a:r>
            <a:rPr lang="th-TH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       ............................................                                                                  ..............................................  </a:t>
          </a:r>
        </a:p>
        <a:p>
          <a:pPr algn="l"/>
          <a:r>
            <a:rPr lang="th-TH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        (นายวรรณชัย สุขารมณ์)   กรรมการ                                                      (นายมาฆฤกษ์ เกียรติก้อง)   กรรมการ</a:t>
          </a:r>
        </a:p>
        <a:p>
          <a:pPr algn="l"/>
          <a:r>
            <a:rPr lang="th-TH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            นายช่างโยธาอาวุ</a:t>
          </a:r>
          <a:r>
            <a:rPr lang="th-TH" sz="1400" baseline="0">
              <a:solidFill>
                <a:schemeClr val="dk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โส                                                                     นักวิชาการคอมพิวเตอร์ชำนาญการ    </a:t>
          </a:r>
        </a:p>
        <a:p>
          <a:pPr algn="l"/>
          <a:endParaRPr lang="th-TH" sz="1400" baseline="0"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algn="l"/>
          <a:r>
            <a:rPr lang="th-TH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       ............................................                                                              </a:t>
          </a:r>
          <a:r>
            <a:rPr lang="en-US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</a:t>
          </a:r>
          <a:r>
            <a:rPr lang="th-TH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   ............................................           </a:t>
          </a:r>
        </a:p>
        <a:p>
          <a:pPr algn="l"/>
          <a:r>
            <a:rPr lang="th-TH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      (นายนครสวรรค์ พันธจักร์)  กรรมการ                                                   </a:t>
          </a:r>
          <a:r>
            <a:rPr lang="en-US" sz="1400" baseline="0">
              <a:latin typeface="Angsana New" panose="02020603050405020304" pitchFamily="18" charset="-34"/>
              <a:cs typeface="Angsana New" panose="02020603050405020304" pitchFamily="18" charset="-34"/>
            </a:rPr>
            <a:t>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 baseline="0">
              <a:solidFill>
                <a:schemeClr val="dk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(นายอนุวัฒน์ บัวไสว)  กรรมการและเลขานุการ </a:t>
          </a:r>
        </a:p>
        <a:p>
          <a:pPr algn="l"/>
          <a:r>
            <a:rPr lang="th-TH" sz="1400" baseline="0">
              <a:solidFill>
                <a:schemeClr val="dk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                    นายช่างโยธาปฏิบัติงาน                                                           เจ้าพนักงานเครื่องคอมพิวเตอร์ชำนาญงาน               </a:t>
          </a:r>
          <a:r>
            <a:rPr lang="th-TH" sz="1600" baseline="0">
              <a:solidFill>
                <a:schemeClr val="dk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176893</xdr:colOff>
      <xdr:row>26</xdr:row>
      <xdr:rowOff>136070</xdr:rowOff>
    </xdr:from>
    <xdr:to>
      <xdr:col>20</xdr:col>
      <xdr:colOff>693965</xdr:colOff>
      <xdr:row>43</xdr:row>
      <xdr:rowOff>54429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BA5FD4E8-1D35-4B8D-9B79-9ADDE294AB7E}"/>
            </a:ext>
          </a:extLst>
        </xdr:cNvPr>
        <xdr:cNvSpPr txBox="1"/>
      </xdr:nvSpPr>
      <xdr:spPr>
        <a:xfrm>
          <a:off x="176893" y="8055427"/>
          <a:ext cx="8354786" cy="48033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Angsana New" panose="02020603050405020304" pitchFamily="18" charset="-34"/>
              <a:cs typeface="Angsana New" panose="02020603050405020304" pitchFamily="18" charset="-34"/>
            </a:rPr>
            <a:t>คณะกรรมการกำหนดราคากลาง</a:t>
          </a:r>
        </a:p>
        <a:p>
          <a:pPr algn="ctr"/>
          <a:endParaRPr lang="th-TH" sz="1600" baseline="0"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algn="ctr"/>
          <a:endParaRPr lang="th-TH" sz="1600" baseline="0"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algn="l"/>
          <a:r>
            <a:rPr lang="th-TH" sz="16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                                                            </a:t>
          </a:r>
          <a:r>
            <a:rPr lang="en-US" sz="1600" baseline="0">
              <a:latin typeface="Angsana New" panose="02020603050405020304" pitchFamily="18" charset="-34"/>
              <a:cs typeface="Angsana New" panose="02020603050405020304" pitchFamily="18" charset="-34"/>
            </a:rPr>
            <a:t>   </a:t>
          </a:r>
          <a:r>
            <a:rPr lang="th-TH" sz="1600" baseline="0">
              <a:latin typeface="Angsana New" panose="02020603050405020304" pitchFamily="18" charset="-34"/>
              <a:cs typeface="Angsana New" panose="02020603050405020304" pitchFamily="18" charset="-34"/>
            </a:rPr>
            <a:t>  ................................................</a:t>
          </a:r>
        </a:p>
        <a:p>
          <a:pPr algn="ctr"/>
          <a:r>
            <a:rPr lang="th-TH" sz="1600" baseline="0">
              <a:latin typeface="Angsana New" panose="02020603050405020304" pitchFamily="18" charset="-34"/>
              <a:cs typeface="Angsana New" panose="02020603050405020304" pitchFamily="18" charset="-34"/>
            </a:rPr>
            <a:t>    (นายประยัติ มะลิวัลย์)    ประธานกรรมการ</a:t>
          </a:r>
        </a:p>
        <a:p>
          <a:pPr algn="l"/>
          <a:r>
            <a:rPr lang="en-US" sz="1600" baseline="0">
              <a:latin typeface="Angsana New" panose="02020603050405020304" pitchFamily="18" charset="-34"/>
              <a:cs typeface="Angsana New" panose="02020603050405020304" pitchFamily="18" charset="-34"/>
            </a:rPr>
            <a:t>  </a:t>
          </a:r>
          <a:r>
            <a:rPr lang="th-TH" sz="16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                                                          </a:t>
          </a:r>
          <a:r>
            <a:rPr lang="th-TH" sz="1600" baseline="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เจ้าพนักงานเครื่องคอมพิวเตอร์อาวุโส</a:t>
          </a:r>
        </a:p>
        <a:p>
          <a:pPr algn="l"/>
          <a:endParaRPr lang="th-TH" sz="1600" baseline="0"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algn="l"/>
          <a:r>
            <a:rPr lang="th-TH" sz="16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 ............................................                                                                                                    ..............................................  </a:t>
          </a:r>
        </a:p>
        <a:p>
          <a:pPr algn="l"/>
          <a:r>
            <a:rPr lang="th-TH" sz="16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 (นายวรรณชัย สุขารมณ์)   กรรมการ                                                                                        (นายมาฆฤกษ์ เกียรติก้อง)   กรรมการ</a:t>
          </a:r>
        </a:p>
        <a:p>
          <a:pPr algn="l"/>
          <a:r>
            <a:rPr lang="th-TH" sz="16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    นายช่างโยธาอาวุโส                                                                                                        </a:t>
          </a:r>
          <a:r>
            <a:rPr lang="th-TH" sz="1600" baseline="0">
              <a:solidFill>
                <a:schemeClr val="tx1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นักวิชาการคอมพิวเตอร์ชำนาญการ    </a:t>
          </a:r>
        </a:p>
        <a:p>
          <a:pPr algn="l"/>
          <a:endParaRPr lang="th-TH" sz="1600" baseline="0"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algn="l"/>
          <a:endParaRPr lang="th-TH" sz="1600" baseline="0">
            <a:latin typeface="Angsana New" panose="02020603050405020304" pitchFamily="18" charset="-34"/>
            <a:cs typeface="Angsana New" panose="02020603050405020304" pitchFamily="18" charset="-34"/>
          </a:endParaRPr>
        </a:p>
        <a:p>
          <a:pPr algn="l"/>
          <a:r>
            <a:rPr lang="th-TH" sz="16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 ............................................                                                                                                  ............................................           </a:t>
          </a:r>
        </a:p>
        <a:p>
          <a:pPr algn="l"/>
          <a:r>
            <a:rPr lang="th-TH" sz="1600" baseline="0">
              <a:latin typeface="Angsana New" panose="02020603050405020304" pitchFamily="18" charset="-34"/>
              <a:cs typeface="Angsana New" panose="02020603050405020304" pitchFamily="18" charset="-34"/>
            </a:rPr>
            <a:t>                    (นายนครสวรรค์ พันธจักร์)  กรรมการ                                                                                    </a:t>
          </a:r>
          <a:r>
            <a:rPr lang="th-T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600" baseline="0">
              <a:solidFill>
                <a:schemeClr val="dk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(นายอนุวัฒน์ บัวไสว)  กรรมการและเลขานุการ </a:t>
          </a:r>
        </a:p>
        <a:p>
          <a:pPr algn="l"/>
          <a:r>
            <a:rPr lang="th-TH" sz="1600" baseline="0">
              <a:solidFill>
                <a:schemeClr val="dk1"/>
              </a:solidFill>
              <a:latin typeface="Angsana New" panose="02020603050405020304" pitchFamily="18" charset="-34"/>
              <a:ea typeface="+mn-ea"/>
              <a:cs typeface="Angsana New" panose="02020603050405020304" pitchFamily="18" charset="-34"/>
            </a:rPr>
            <a:t>                      นายช่างโยธาปฏิบัติงาน                                                                                               เจ้าพนักงานเครื่องคอมพิวเตอร์ชำนาญงาน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V117"/>
  <sheetViews>
    <sheetView view="pageBreakPreview" zoomScale="145" zoomScaleNormal="120" zoomScaleSheetLayoutView="145" zoomScalePageLayoutView="55" workbookViewId="0">
      <selection activeCell="A8" sqref="A8:F8"/>
    </sheetView>
  </sheetViews>
  <sheetFormatPr defaultColWidth="0" defaultRowHeight="21" zeroHeight="1"/>
  <cols>
    <col min="1" max="1" width="6.5703125" style="27" customWidth="1"/>
    <col min="2" max="3" width="4.7109375" style="27" customWidth="1"/>
    <col min="4" max="4" width="6.28515625" style="27" customWidth="1"/>
    <col min="5" max="5" width="5" style="27" customWidth="1"/>
    <col min="6" max="7" width="4.7109375" style="27" customWidth="1"/>
    <col min="8" max="8" width="1.7109375" style="27" customWidth="1"/>
    <col min="9" max="9" width="4.85546875" style="27" customWidth="1"/>
    <col min="10" max="10" width="4.140625" style="27" customWidth="1"/>
    <col min="11" max="11" width="4.7109375" style="27" customWidth="1"/>
    <col min="12" max="12" width="2.28515625" style="27" customWidth="1"/>
    <col min="13" max="13" width="4.28515625" style="27" customWidth="1"/>
    <col min="14" max="14" width="6.85546875" style="27" customWidth="1"/>
    <col min="15" max="15" width="7.42578125" style="27" customWidth="1"/>
    <col min="16" max="17" width="0" style="27" hidden="1"/>
    <col min="18" max="18" width="5.7109375" style="27" customWidth="1"/>
    <col min="19" max="19" width="6.7109375" style="27" customWidth="1"/>
    <col min="20" max="20" width="6.28515625" style="27" customWidth="1"/>
    <col min="21" max="21" width="11.42578125" style="27" customWidth="1"/>
    <col min="22" max="22" width="1.140625" style="27" customWidth="1"/>
    <col min="23" max="16383" width="0" style="27" hidden="1"/>
    <col min="16384" max="16384" width="60.28515625" style="27" customWidth="1"/>
  </cols>
  <sheetData>
    <row r="1" spans="1:21" ht="23.25">
      <c r="A1" s="276" t="s">
        <v>75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</row>
    <row r="2" spans="1:21" ht="23.25">
      <c r="A2" s="277" t="s">
        <v>208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</row>
    <row r="3" spans="1:21">
      <c r="A3" s="279" t="s">
        <v>44</v>
      </c>
      <c r="B3" s="279"/>
      <c r="C3" s="279"/>
      <c r="D3" s="279"/>
      <c r="E3" s="272" t="s">
        <v>76</v>
      </c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</row>
    <row r="4" spans="1:21">
      <c r="A4" s="273" t="s">
        <v>17</v>
      </c>
      <c r="B4" s="273"/>
      <c r="C4" s="273"/>
      <c r="D4" s="273"/>
      <c r="E4" s="272" t="s">
        <v>176</v>
      </c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</row>
    <row r="5" spans="1:21">
      <c r="A5" s="273" t="s">
        <v>18</v>
      </c>
      <c r="B5" s="273"/>
      <c r="C5" s="273"/>
      <c r="D5" s="273"/>
      <c r="E5" s="278" t="s">
        <v>211</v>
      </c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</row>
    <row r="6" spans="1:21">
      <c r="A6" s="273" t="s">
        <v>19</v>
      </c>
      <c r="B6" s="273"/>
      <c r="C6" s="273"/>
      <c r="D6" s="273"/>
      <c r="E6" s="206" t="s">
        <v>177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</row>
    <row r="7" spans="1:21">
      <c r="A7" s="273" t="s">
        <v>20</v>
      </c>
      <c r="B7" s="273"/>
      <c r="C7" s="273"/>
      <c r="D7" s="273"/>
      <c r="E7" s="273"/>
      <c r="F7" s="273"/>
      <c r="G7" s="273"/>
      <c r="H7" s="273"/>
      <c r="I7" s="274" t="s">
        <v>175</v>
      </c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spans="1:21">
      <c r="A8" s="273" t="s">
        <v>40</v>
      </c>
      <c r="B8" s="273"/>
      <c r="C8" s="273"/>
      <c r="D8" s="273"/>
      <c r="E8" s="273"/>
      <c r="F8" s="273"/>
      <c r="G8" s="29">
        <v>1</v>
      </c>
      <c r="H8" s="29"/>
      <c r="I8" s="29" t="s">
        <v>16</v>
      </c>
      <c r="J8" s="30"/>
      <c r="K8" s="30"/>
      <c r="L8" s="31"/>
      <c r="M8" s="32"/>
      <c r="N8" s="29"/>
      <c r="O8" s="29"/>
      <c r="P8" s="29"/>
      <c r="Q8" s="29"/>
      <c r="R8" s="29"/>
      <c r="S8" s="29"/>
      <c r="T8" s="29"/>
      <c r="U8" s="29"/>
    </row>
    <row r="9" spans="1:21" s="35" customFormat="1">
      <c r="A9" s="273" t="s">
        <v>42</v>
      </c>
      <c r="B9" s="273"/>
      <c r="C9" s="273"/>
      <c r="D9" s="273"/>
      <c r="E9" s="273"/>
      <c r="F9" s="273"/>
      <c r="G9" s="183">
        <v>15</v>
      </c>
      <c r="H9" s="33"/>
      <c r="I9" s="33" t="s">
        <v>4</v>
      </c>
      <c r="J9" s="275" t="s">
        <v>205</v>
      </c>
      <c r="K9" s="275"/>
      <c r="L9" s="275"/>
      <c r="M9" s="34" t="s">
        <v>22</v>
      </c>
      <c r="N9" s="269">
        <v>2568</v>
      </c>
      <c r="O9" s="269"/>
      <c r="P9" s="34"/>
      <c r="Q9" s="34"/>
      <c r="R9" s="34"/>
      <c r="S9" s="34"/>
      <c r="T9" s="34"/>
      <c r="U9" s="34"/>
    </row>
    <row r="10" spans="1:21">
      <c r="A10" s="35"/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1"/>
      <c r="P10" s="271"/>
      <c r="Q10" s="271"/>
      <c r="R10" s="270"/>
      <c r="S10" s="270"/>
      <c r="T10" s="270"/>
      <c r="U10" s="36" t="s">
        <v>23</v>
      </c>
    </row>
    <row r="11" spans="1:21" ht="40.5" customHeight="1" thickBot="1">
      <c r="A11" s="37" t="s">
        <v>6</v>
      </c>
      <c r="B11" s="261" t="s">
        <v>7</v>
      </c>
      <c r="C11" s="261"/>
      <c r="D11" s="261"/>
      <c r="E11" s="261"/>
      <c r="F11" s="261"/>
      <c r="G11" s="261"/>
      <c r="H11" s="261"/>
      <c r="I11" s="261"/>
      <c r="J11" s="261"/>
      <c r="K11" s="262"/>
      <c r="L11" s="262"/>
      <c r="M11" s="262"/>
      <c r="N11" s="262"/>
      <c r="O11" s="263"/>
      <c r="P11" s="263"/>
      <c r="Q11" s="263"/>
      <c r="R11" s="264" t="s">
        <v>179</v>
      </c>
      <c r="S11" s="264"/>
      <c r="T11" s="264"/>
      <c r="U11" s="37" t="s">
        <v>12</v>
      </c>
    </row>
    <row r="12" spans="1:21" s="40" customFormat="1" ht="21.75" thickTop="1">
      <c r="A12" s="38">
        <v>1</v>
      </c>
      <c r="B12" s="77" t="s">
        <v>144</v>
      </c>
      <c r="C12" s="58"/>
      <c r="D12" s="58"/>
      <c r="E12" s="58"/>
      <c r="F12" s="58"/>
      <c r="G12" s="58"/>
      <c r="H12" s="58"/>
      <c r="I12" s="58"/>
      <c r="J12" s="58"/>
      <c r="K12" s="59"/>
      <c r="L12" s="59"/>
      <c r="M12" s="59"/>
      <c r="N12" s="59"/>
      <c r="O12" s="267"/>
      <c r="P12" s="267"/>
      <c r="Q12" s="267"/>
      <c r="R12" s="268">
        <f>'ปร,5 (ก)'!R24:T24</f>
        <v>708635.06</v>
      </c>
      <c r="S12" s="268"/>
      <c r="T12" s="268"/>
      <c r="U12" s="39"/>
    </row>
    <row r="13" spans="1:21" s="40" customFormat="1">
      <c r="A13" s="54"/>
      <c r="B13" s="75" t="s">
        <v>145</v>
      </c>
      <c r="C13" s="76"/>
      <c r="D13" s="76"/>
      <c r="E13" s="76"/>
      <c r="F13" s="76"/>
      <c r="G13" s="76"/>
      <c r="H13" s="76"/>
      <c r="I13" s="76"/>
      <c r="J13" s="76"/>
      <c r="K13" s="265"/>
      <c r="L13" s="265"/>
      <c r="M13" s="265"/>
      <c r="N13" s="265"/>
      <c r="O13" s="41"/>
      <c r="P13" s="42"/>
      <c r="Q13" s="42"/>
      <c r="R13" s="266"/>
      <c r="S13" s="266"/>
      <c r="T13" s="266"/>
      <c r="U13" s="43"/>
    </row>
    <row r="14" spans="1:21" s="40" customFormat="1">
      <c r="A14" s="44">
        <v>2</v>
      </c>
      <c r="B14" s="255" t="s">
        <v>192</v>
      </c>
      <c r="C14" s="255"/>
      <c r="D14" s="255"/>
      <c r="E14" s="255"/>
      <c r="F14" s="255"/>
      <c r="G14" s="255"/>
      <c r="H14" s="255"/>
      <c r="I14" s="255"/>
      <c r="J14" s="255"/>
      <c r="K14" s="256"/>
      <c r="L14" s="256"/>
      <c r="M14" s="256"/>
      <c r="N14" s="256"/>
      <c r="O14" s="249"/>
      <c r="P14" s="249"/>
      <c r="Q14" s="249"/>
      <c r="R14" s="257">
        <f>'ปร.4(พ) อาคาร'!$M$14</f>
        <v>72900</v>
      </c>
      <c r="S14" s="257"/>
      <c r="T14" s="257"/>
      <c r="U14" s="46"/>
    </row>
    <row r="15" spans="1:21" s="40" customFormat="1">
      <c r="A15" s="44"/>
      <c r="B15" s="258"/>
      <c r="C15" s="258"/>
      <c r="D15" s="258"/>
      <c r="E15" s="258"/>
      <c r="F15" s="258"/>
      <c r="G15" s="258"/>
      <c r="H15" s="258"/>
      <c r="I15" s="258"/>
      <c r="J15" s="258"/>
      <c r="K15" s="259"/>
      <c r="L15" s="259"/>
      <c r="M15" s="259"/>
      <c r="N15" s="259"/>
      <c r="O15" s="45"/>
      <c r="P15" s="47"/>
      <c r="Q15" s="47"/>
      <c r="R15" s="260"/>
      <c r="S15" s="260"/>
      <c r="T15" s="260"/>
      <c r="U15" s="46"/>
    </row>
    <row r="16" spans="1:21" s="40" customFormat="1">
      <c r="A16" s="48"/>
      <c r="B16" s="246"/>
      <c r="C16" s="246"/>
      <c r="D16" s="246"/>
      <c r="E16" s="246"/>
      <c r="F16" s="246"/>
      <c r="G16" s="246"/>
      <c r="H16" s="246"/>
      <c r="I16" s="247"/>
      <c r="J16" s="247"/>
      <c r="K16" s="248"/>
      <c r="L16" s="248"/>
      <c r="M16" s="248"/>
      <c r="N16" s="248"/>
      <c r="O16" s="249"/>
      <c r="P16" s="249"/>
      <c r="Q16" s="249"/>
      <c r="R16" s="250"/>
      <c r="S16" s="250"/>
      <c r="T16" s="250"/>
      <c r="U16" s="46"/>
    </row>
    <row r="17" spans="1:22" s="40" customFormat="1">
      <c r="A17" s="46"/>
      <c r="B17" s="246"/>
      <c r="C17" s="246"/>
      <c r="D17" s="246"/>
      <c r="E17" s="246"/>
      <c r="F17" s="246"/>
      <c r="G17" s="246"/>
      <c r="H17" s="246"/>
      <c r="I17" s="247"/>
      <c r="J17" s="247"/>
      <c r="K17" s="248"/>
      <c r="L17" s="248"/>
      <c r="M17" s="248"/>
      <c r="N17" s="248"/>
      <c r="O17" s="249"/>
      <c r="P17" s="249"/>
      <c r="Q17" s="249"/>
      <c r="R17" s="250"/>
      <c r="S17" s="250"/>
      <c r="T17" s="250"/>
      <c r="U17" s="46"/>
    </row>
    <row r="18" spans="1:22" s="40" customFormat="1">
      <c r="A18" s="49"/>
      <c r="B18" s="251"/>
      <c r="C18" s="251"/>
      <c r="D18" s="251"/>
      <c r="E18" s="251"/>
      <c r="F18" s="251"/>
      <c r="G18" s="251"/>
      <c r="H18" s="251"/>
      <c r="I18" s="252"/>
      <c r="J18" s="252"/>
      <c r="K18" s="253"/>
      <c r="L18" s="253"/>
      <c r="M18" s="253"/>
      <c r="N18" s="253"/>
      <c r="O18" s="243"/>
      <c r="P18" s="243"/>
      <c r="Q18" s="243"/>
      <c r="R18" s="244"/>
      <c r="S18" s="244"/>
      <c r="T18" s="244"/>
      <c r="U18" s="49"/>
    </row>
    <row r="19" spans="1:22" s="40" customFormat="1">
      <c r="A19" s="50" t="s">
        <v>24</v>
      </c>
      <c r="B19" s="241" t="s">
        <v>61</v>
      </c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2">
        <f>SUM(R12:T18)</f>
        <v>781535.06</v>
      </c>
      <c r="S19" s="242"/>
      <c r="T19" s="242"/>
      <c r="U19" s="51"/>
    </row>
    <row r="20" spans="1:22" s="40" customFormat="1" ht="21.75" thickBot="1">
      <c r="A20" s="52"/>
      <c r="B20" s="230" t="s">
        <v>41</v>
      </c>
      <c r="C20" s="230"/>
      <c r="D20" s="230"/>
      <c r="E20" s="233"/>
      <c r="F20" s="234" t="str">
        <f>"("&amp;(BAHTTEXT(R20))&amp;")"</f>
        <v>(เจ็ดแสนแปดหมื่นหนึ่งพันห้าร้อยสามสิบห้าบาทหกสตางค์)</v>
      </c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54">
        <f>R19</f>
        <v>781535.06</v>
      </c>
      <c r="S20" s="254"/>
      <c r="T20" s="254"/>
      <c r="U20" s="53"/>
    </row>
    <row r="21" spans="1:22" s="40" customFormat="1" ht="24" thickTop="1">
      <c r="A21" s="165" t="s">
        <v>35</v>
      </c>
      <c r="B21" s="235" t="s">
        <v>36</v>
      </c>
      <c r="C21" s="235"/>
      <c r="D21" s="235"/>
      <c r="E21" s="235"/>
      <c r="F21" s="235"/>
      <c r="G21" s="236"/>
      <c r="H21" s="236"/>
      <c r="I21" s="236"/>
      <c r="J21" s="167" t="s">
        <v>37</v>
      </c>
      <c r="K21" s="167"/>
      <c r="L21" s="167"/>
      <c r="M21" s="169"/>
      <c r="N21" s="169"/>
      <c r="O21" s="169"/>
      <c r="P21" s="169"/>
      <c r="Q21" s="169"/>
      <c r="R21" s="169"/>
      <c r="S21" s="169"/>
      <c r="T21" s="169"/>
      <c r="U21" s="232"/>
      <c r="V21" s="171"/>
    </row>
    <row r="22" spans="1:22" s="40" customFormat="1">
      <c r="A22" s="166" t="s">
        <v>35</v>
      </c>
      <c r="B22" s="237" t="s">
        <v>38</v>
      </c>
      <c r="C22" s="237"/>
      <c r="D22" s="237"/>
      <c r="E22" s="237"/>
      <c r="F22" s="237"/>
      <c r="G22" s="238"/>
      <c r="H22" s="238"/>
      <c r="I22" s="238"/>
      <c r="J22" s="168" t="s">
        <v>60</v>
      </c>
      <c r="K22" s="168"/>
      <c r="L22" s="168"/>
      <c r="M22" s="170"/>
      <c r="N22" s="170"/>
      <c r="O22" s="170"/>
      <c r="P22" s="170"/>
      <c r="Q22" s="170"/>
      <c r="R22" s="170"/>
      <c r="S22" s="170"/>
      <c r="T22" s="170"/>
      <c r="U22" s="170"/>
      <c r="V22" s="171"/>
    </row>
    <row r="23" spans="1:22" s="40" customFormat="1">
      <c r="A23" s="172"/>
      <c r="B23" s="173"/>
      <c r="C23" s="173"/>
      <c r="D23" s="173"/>
      <c r="E23" s="173"/>
      <c r="F23" s="173"/>
      <c r="G23" s="174"/>
      <c r="H23" s="174"/>
      <c r="I23" s="174"/>
      <c r="J23" s="175"/>
      <c r="K23" s="175"/>
      <c r="L23" s="175"/>
      <c r="M23" s="171"/>
      <c r="N23" s="171"/>
      <c r="O23" s="171"/>
      <c r="P23" s="171"/>
      <c r="Q23" s="171"/>
      <c r="R23" s="171"/>
      <c r="S23" s="171"/>
      <c r="T23" s="171"/>
      <c r="U23" s="171"/>
      <c r="V23" s="171"/>
    </row>
    <row r="24" spans="1:22">
      <c r="D24" s="239"/>
      <c r="E24" s="239"/>
      <c r="F24" s="239"/>
      <c r="G24" s="239"/>
      <c r="H24" s="239"/>
      <c r="I24" s="239"/>
      <c r="J24" s="239"/>
      <c r="K24" s="239"/>
      <c r="L24" s="239"/>
      <c r="M24" s="239"/>
      <c r="N24" s="239"/>
      <c r="O24" s="239"/>
      <c r="P24" s="239"/>
      <c r="R24" s="240"/>
      <c r="S24" s="240"/>
      <c r="T24" s="240"/>
    </row>
    <row r="25" spans="1:22">
      <c r="F25" s="240"/>
      <c r="G25" s="240"/>
      <c r="H25" s="240"/>
      <c r="I25" s="240"/>
      <c r="J25" s="240"/>
      <c r="K25" s="240"/>
      <c r="L25" s="240"/>
      <c r="M25" s="240"/>
      <c r="N25" s="240"/>
      <c r="O25" s="240"/>
      <c r="P25" s="240"/>
      <c r="R25" s="240"/>
      <c r="S25" s="240"/>
      <c r="T25" s="240"/>
    </row>
    <row r="26" spans="1:22">
      <c r="F26" s="240"/>
      <c r="G26" s="240"/>
      <c r="H26" s="240"/>
      <c r="I26" s="240"/>
      <c r="J26" s="240"/>
      <c r="K26" s="240"/>
      <c r="L26" s="240"/>
      <c r="M26" s="240"/>
      <c r="N26" s="240"/>
      <c r="O26" s="240"/>
      <c r="P26" s="240"/>
      <c r="R26" s="240"/>
      <c r="S26" s="240"/>
      <c r="T26" s="240"/>
    </row>
    <row r="27" spans="1:22">
      <c r="F27" s="240"/>
      <c r="G27" s="240"/>
      <c r="H27" s="240"/>
      <c r="I27" s="240"/>
      <c r="J27" s="240"/>
      <c r="K27" s="240"/>
      <c r="L27" s="240"/>
      <c r="M27" s="240"/>
      <c r="N27" s="240"/>
      <c r="O27" s="240"/>
      <c r="P27" s="240"/>
      <c r="R27" s="240"/>
      <c r="S27" s="240"/>
      <c r="T27" s="240"/>
    </row>
    <row r="28" spans="1:22">
      <c r="D28" s="239"/>
      <c r="E28" s="239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R28" s="240"/>
      <c r="S28" s="240"/>
      <c r="T28" s="240"/>
    </row>
    <row r="29" spans="1:22"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R29" s="240"/>
      <c r="S29" s="240"/>
      <c r="T29" s="240"/>
    </row>
    <row r="30" spans="1:22"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R30" s="240"/>
      <c r="S30" s="240"/>
      <c r="T30" s="240"/>
    </row>
    <row r="31" spans="1:22"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R31" s="240"/>
      <c r="S31" s="240"/>
      <c r="T31" s="240"/>
    </row>
    <row r="32" spans="1:22">
      <c r="D32" s="239"/>
      <c r="E32" s="239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R32" s="240"/>
      <c r="S32" s="240"/>
      <c r="T32" s="240"/>
    </row>
    <row r="33" spans="1:22"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R33" s="240"/>
      <c r="S33" s="240"/>
      <c r="T33" s="240"/>
    </row>
    <row r="34" spans="1:22">
      <c r="F34" s="240"/>
      <c r="G34" s="240"/>
      <c r="H34" s="240"/>
      <c r="I34" s="240"/>
      <c r="J34" s="240"/>
      <c r="K34" s="240"/>
      <c r="L34" s="240"/>
      <c r="M34" s="240"/>
      <c r="N34" s="240"/>
      <c r="O34" s="240"/>
      <c r="P34" s="240"/>
      <c r="R34" s="240"/>
      <c r="S34" s="240"/>
      <c r="T34" s="240"/>
    </row>
    <row r="35" spans="1:22"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R35" s="229"/>
      <c r="S35" s="229"/>
      <c r="T35" s="229"/>
    </row>
    <row r="36" spans="1:22">
      <c r="A36" s="245"/>
      <c r="B36" s="245"/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  <c r="P36" s="245"/>
      <c r="Q36" s="245"/>
      <c r="R36" s="245"/>
      <c r="S36" s="245"/>
      <c r="T36" s="245"/>
      <c r="U36" s="245"/>
      <c r="V36" s="245"/>
    </row>
    <row r="37" spans="1:22"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R37" s="240"/>
      <c r="S37" s="240"/>
      <c r="T37" s="240"/>
    </row>
    <row r="38" spans="1:22">
      <c r="F38" s="240"/>
      <c r="G38" s="240"/>
      <c r="H38" s="240"/>
      <c r="I38" s="240"/>
      <c r="J38" s="240"/>
      <c r="K38" s="240"/>
      <c r="L38" s="240"/>
      <c r="M38" s="240"/>
      <c r="N38" s="240"/>
      <c r="O38" s="240"/>
    </row>
    <row r="39" spans="1:22"/>
    <row r="40" spans="1:22"/>
    <row r="41" spans="1:22"/>
    <row r="42" spans="1:22"/>
    <row r="43" spans="1:22"/>
    <row r="45" spans="1:22"/>
    <row r="46" spans="1:22"/>
    <row r="47" spans="1:22"/>
    <row r="48" spans="1:22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</sheetData>
  <sheetProtection selectLockedCells="1" selectUnlockedCells="1"/>
  <customSheetViews>
    <customSheetView guid="{CA373C1D-BE83-4911-A50E-23317613AC44}" scale="120" showPageBreaks="1" printArea="1" hiddenRows="1" hiddenColumns="1">
      <selection activeCell="A3" sqref="A3:D3"/>
      <pageMargins left="0.74803149606299213" right="0.74803149606299213" top="0.74803149606299213" bottom="0.35433070866141736" header="0.31496062992125984" footer="0.51181102362204722"/>
      <printOptions horizontalCentered="1"/>
      <pageSetup paperSize="9" scale="10" firstPageNumber="0" orientation="portrait" r:id="rId1"/>
      <headerFooter alignWithMargins="0">
        <oddHeader>&amp;Rแบบ ปร.6</oddHeader>
      </headerFooter>
    </customSheetView>
  </customSheetViews>
  <mergeCells count="85">
    <mergeCell ref="A1:U1"/>
    <mergeCell ref="A2:U2"/>
    <mergeCell ref="A4:D4"/>
    <mergeCell ref="E4:U4"/>
    <mergeCell ref="A5:D5"/>
    <mergeCell ref="E5:U5"/>
    <mergeCell ref="A3:D3"/>
    <mergeCell ref="N9:O9"/>
    <mergeCell ref="B10:J10"/>
    <mergeCell ref="K10:N10"/>
    <mergeCell ref="O10:Q10"/>
    <mergeCell ref="E3:U3"/>
    <mergeCell ref="R10:T10"/>
    <mergeCell ref="A6:D6"/>
    <mergeCell ref="A7:H7"/>
    <mergeCell ref="I7:U7"/>
    <mergeCell ref="A8:F8"/>
    <mergeCell ref="A9:F9"/>
    <mergeCell ref="J9:L9"/>
    <mergeCell ref="B11:J11"/>
    <mergeCell ref="K11:N11"/>
    <mergeCell ref="O11:Q11"/>
    <mergeCell ref="R11:T11"/>
    <mergeCell ref="K13:N13"/>
    <mergeCell ref="R13:T13"/>
    <mergeCell ref="O12:Q12"/>
    <mergeCell ref="R12:T12"/>
    <mergeCell ref="B14:J14"/>
    <mergeCell ref="K14:N14"/>
    <mergeCell ref="O14:Q14"/>
    <mergeCell ref="R14:T14"/>
    <mergeCell ref="B15:J15"/>
    <mergeCell ref="K15:N15"/>
    <mergeCell ref="R15:T15"/>
    <mergeCell ref="R24:T24"/>
    <mergeCell ref="F25:P25"/>
    <mergeCell ref="B16:H16"/>
    <mergeCell ref="I16:J16"/>
    <mergeCell ref="K16:N16"/>
    <mergeCell ref="O16:Q16"/>
    <mergeCell ref="R16:T16"/>
    <mergeCell ref="B17:H17"/>
    <mergeCell ref="I17:J17"/>
    <mergeCell ref="K17:N17"/>
    <mergeCell ref="O17:Q17"/>
    <mergeCell ref="R17:T17"/>
    <mergeCell ref="B18:H18"/>
    <mergeCell ref="I18:J18"/>
    <mergeCell ref="K18:N18"/>
    <mergeCell ref="R20:T20"/>
    <mergeCell ref="B19:Q19"/>
    <mergeCell ref="R19:T19"/>
    <mergeCell ref="O18:Q18"/>
    <mergeCell ref="R18:T18"/>
    <mergeCell ref="F38:O38"/>
    <mergeCell ref="F37:P37"/>
    <mergeCell ref="R37:T37"/>
    <mergeCell ref="F30:P30"/>
    <mergeCell ref="R30:T30"/>
    <mergeCell ref="F34:P34"/>
    <mergeCell ref="R34:T34"/>
    <mergeCell ref="A36:V36"/>
    <mergeCell ref="F26:P26"/>
    <mergeCell ref="R26:T26"/>
    <mergeCell ref="F27:P27"/>
    <mergeCell ref="R27:T27"/>
    <mergeCell ref="R25:T25"/>
    <mergeCell ref="D28:E28"/>
    <mergeCell ref="F33:P33"/>
    <mergeCell ref="R33:T33"/>
    <mergeCell ref="F31:P31"/>
    <mergeCell ref="R31:T31"/>
    <mergeCell ref="F32:P32"/>
    <mergeCell ref="R32:T32"/>
    <mergeCell ref="D32:E32"/>
    <mergeCell ref="F29:P29"/>
    <mergeCell ref="R29:T29"/>
    <mergeCell ref="R28:T28"/>
    <mergeCell ref="F28:P28"/>
    <mergeCell ref="B21:F21"/>
    <mergeCell ref="G21:I21"/>
    <mergeCell ref="B22:F22"/>
    <mergeCell ref="G22:I22"/>
    <mergeCell ref="D24:E24"/>
    <mergeCell ref="F24:P24"/>
  </mergeCells>
  <printOptions horizontalCentered="1"/>
  <pageMargins left="0.5" right="0.5" top="0.75" bottom="0.3" header="0.3" footer="0.3"/>
  <pageSetup paperSize="9" scale="91" firstPageNumber="0" orientation="portrait" r:id="rId2"/>
  <headerFooter alignWithMargins="0">
    <oddHeader>&amp;Rแบบ ปร.6</oddHead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  <pageSetUpPr fitToPage="1"/>
  </sheetPr>
  <dimension ref="A1:AC158"/>
  <sheetViews>
    <sheetView view="pageBreakPreview" zoomScale="160" zoomScaleNormal="100" zoomScaleSheetLayoutView="160" workbookViewId="0">
      <selection activeCell="A2" sqref="A2:U2"/>
    </sheetView>
  </sheetViews>
  <sheetFormatPr defaultColWidth="0.85546875" defaultRowHeight="21" zeroHeight="1"/>
  <cols>
    <col min="1" max="1" width="6.5703125" style="27" customWidth="1"/>
    <col min="2" max="3" width="4.7109375" style="27" customWidth="1"/>
    <col min="4" max="4" width="8.140625" style="27" customWidth="1"/>
    <col min="5" max="5" width="5.7109375" style="27" customWidth="1"/>
    <col min="6" max="6" width="13.140625" style="27" customWidth="1"/>
    <col min="7" max="7" width="4.7109375" style="27" customWidth="1"/>
    <col min="8" max="8" width="1.7109375" style="27" customWidth="1"/>
    <col min="9" max="9" width="4.85546875" style="27" customWidth="1"/>
    <col min="10" max="10" width="21.28515625" style="27" customWidth="1"/>
    <col min="11" max="11" width="4.7109375" style="27" customWidth="1"/>
    <col min="12" max="12" width="5" style="27" customWidth="1"/>
    <col min="13" max="13" width="5.140625" style="27" customWidth="1"/>
    <col min="14" max="14" width="3.140625" style="27" hidden="1" customWidth="1"/>
    <col min="15" max="15" width="5.85546875" style="27" customWidth="1"/>
    <col min="16" max="16" width="5.7109375" style="27" customWidth="1"/>
    <col min="17" max="17" width="1.7109375" style="27" customWidth="1"/>
    <col min="18" max="20" width="4.7109375" style="27" customWidth="1"/>
    <col min="21" max="21" width="14.85546875" style="27" customWidth="1"/>
    <col min="22" max="22" width="0.85546875" style="27"/>
    <col min="23" max="24" width="10.7109375" style="27" customWidth="1"/>
    <col min="25" max="25" width="28.5703125" style="27" customWidth="1"/>
    <col min="26" max="26" width="19.5703125" style="27" bestFit="1" customWidth="1"/>
    <col min="27" max="27" width="28.140625" style="27" bestFit="1" customWidth="1"/>
    <col min="28" max="28" width="13.42578125" style="27" bestFit="1" customWidth="1"/>
    <col min="29" max="29" width="11.7109375" style="27" bestFit="1" customWidth="1"/>
    <col min="30" max="51" width="10.7109375" style="27" customWidth="1"/>
    <col min="52" max="16384" width="0.85546875" style="27"/>
  </cols>
  <sheetData>
    <row r="1" spans="1:29" ht="23.25">
      <c r="A1" s="276" t="s">
        <v>75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</row>
    <row r="2" spans="1:29" ht="23.25">
      <c r="A2" s="277" t="s">
        <v>208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</row>
    <row r="3" spans="1:29" ht="23.25">
      <c r="A3" s="310" t="s">
        <v>1</v>
      </c>
      <c r="B3" s="310"/>
      <c r="C3" s="310"/>
      <c r="D3" s="310"/>
      <c r="E3" s="311" t="str">
        <f>'แบบ ปร6'!E3</f>
        <v>งานผังบริเวณและสิ่งก่อสร้างประกอบอื่น ๆ</v>
      </c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Y3" s="136" t="s">
        <v>47</v>
      </c>
      <c r="Z3" s="137"/>
      <c r="AA3" s="138"/>
      <c r="AB3" s="138"/>
      <c r="AC3" s="138"/>
    </row>
    <row r="4" spans="1:29" ht="23.25">
      <c r="A4" s="312" t="s">
        <v>17</v>
      </c>
      <c r="B4" s="312"/>
      <c r="C4" s="312"/>
      <c r="D4" s="312"/>
      <c r="E4" s="313" t="str">
        <f>'แบบ ปร6'!E4</f>
        <v>ก่อสร้างและซ่อมแซมรั้วและถนน ศูนย์คอมพิวเตอร์หลัก สำนักงานปลัดกระทรวงการคลัง จังหวัดปทุมธานี</v>
      </c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Y4" s="139" t="s">
        <v>48</v>
      </c>
      <c r="Z4" s="140">
        <v>0</v>
      </c>
      <c r="AA4" s="139" t="s">
        <v>49</v>
      </c>
      <c r="AB4" s="141">
        <v>7.0000000000000007E-2</v>
      </c>
      <c r="AC4" s="139"/>
    </row>
    <row r="5" spans="1:29" ht="23.25">
      <c r="A5" s="312" t="s">
        <v>18</v>
      </c>
      <c r="B5" s="312"/>
      <c r="C5" s="312"/>
      <c r="D5" s="312"/>
      <c r="E5" s="314" t="str">
        <f>'แบบ ปร6'!E5</f>
        <v>ศูนย์คอมพิวเตอร์หลัก สำนักงานปลัดกระทรวงการคลัง จังหวัดปทุมธานี</v>
      </c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Y5" s="139" t="s">
        <v>50</v>
      </c>
      <c r="Z5" s="140">
        <v>0</v>
      </c>
      <c r="AA5" s="139" t="s">
        <v>51</v>
      </c>
      <c r="AB5" s="141">
        <v>7.0000000000000007E-2</v>
      </c>
      <c r="AC5" s="139"/>
    </row>
    <row r="6" spans="1:29" ht="23.25">
      <c r="A6" s="312" t="s">
        <v>19</v>
      </c>
      <c r="B6" s="312"/>
      <c r="C6" s="312"/>
      <c r="D6" s="312"/>
      <c r="E6" s="89" t="str">
        <f>'แบบ ปร6'!$E$6</f>
        <v>58/2568</v>
      </c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Y6" s="136" t="s">
        <v>27</v>
      </c>
      <c r="Z6" s="142">
        <f>K17</f>
        <v>541397.41</v>
      </c>
      <c r="AA6" s="136" t="s">
        <v>52</v>
      </c>
      <c r="AB6" s="139"/>
      <c r="AC6" s="139"/>
    </row>
    <row r="7" spans="1:29" ht="24">
      <c r="A7" s="312" t="s">
        <v>20</v>
      </c>
      <c r="B7" s="312"/>
      <c r="C7" s="312"/>
      <c r="D7" s="312"/>
      <c r="E7" s="312"/>
      <c r="F7" s="312"/>
      <c r="G7" s="312"/>
      <c r="H7" s="312"/>
      <c r="I7" s="321" t="str">
        <f>'แบบ ปร6'!I7</f>
        <v>สำนักงานปลัดกระทรวงการคลัง</v>
      </c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Y7" s="143" t="s">
        <v>53</v>
      </c>
      <c r="Z7" s="143" t="s">
        <v>54</v>
      </c>
      <c r="AA7" s="143" t="s">
        <v>55</v>
      </c>
      <c r="AB7" s="144"/>
      <c r="AC7" s="145"/>
    </row>
    <row r="8" spans="1:29" ht="24">
      <c r="A8" s="312" t="s">
        <v>21</v>
      </c>
      <c r="B8" s="312"/>
      <c r="C8" s="312"/>
      <c r="D8" s="312"/>
      <c r="E8" s="312"/>
      <c r="F8" s="90"/>
      <c r="G8" s="90">
        <v>1</v>
      </c>
      <c r="H8" s="90"/>
      <c r="I8" s="90" t="s">
        <v>16</v>
      </c>
      <c r="J8" s="91"/>
      <c r="K8" s="91"/>
      <c r="L8" s="92"/>
      <c r="M8" s="93"/>
      <c r="N8" s="90"/>
      <c r="O8" s="90"/>
      <c r="P8" s="90"/>
      <c r="Q8" s="90"/>
      <c r="R8" s="90"/>
      <c r="S8" s="90"/>
      <c r="T8" s="90"/>
      <c r="U8" s="90"/>
      <c r="Y8" s="143" t="s">
        <v>56</v>
      </c>
      <c r="Z8" s="143" t="s">
        <v>57</v>
      </c>
      <c r="AA8" s="143" t="s">
        <v>58</v>
      </c>
      <c r="AB8" s="144"/>
      <c r="AC8" s="145"/>
    </row>
    <row r="9" spans="1:29" s="35" customFormat="1" ht="24">
      <c r="A9" s="312" t="s">
        <v>42</v>
      </c>
      <c r="B9" s="312"/>
      <c r="C9" s="312"/>
      <c r="D9" s="312"/>
      <c r="E9" s="312"/>
      <c r="F9" s="312"/>
      <c r="G9" s="196">
        <v>15</v>
      </c>
      <c r="H9" s="94"/>
      <c r="I9" s="94" t="s">
        <v>4</v>
      </c>
      <c r="J9" s="317" t="s">
        <v>205</v>
      </c>
      <c r="K9" s="317"/>
      <c r="L9" s="317"/>
      <c r="M9" s="95" t="s">
        <v>22</v>
      </c>
      <c r="N9" s="318">
        <f>'แบบ ปร6'!$N$9</f>
        <v>2568</v>
      </c>
      <c r="O9" s="318"/>
      <c r="P9" s="95"/>
      <c r="Q9" s="95"/>
      <c r="R9" s="95"/>
      <c r="S9" s="95"/>
      <c r="T9" s="95"/>
      <c r="U9" s="95"/>
      <c r="Y9" s="143"/>
      <c r="Z9" s="143"/>
      <c r="AA9" s="143"/>
      <c r="AB9" s="144"/>
      <c r="AC9" s="145"/>
    </row>
    <row r="10" spans="1:29" ht="24">
      <c r="A10" s="96"/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20"/>
      <c r="P10" s="320"/>
      <c r="Q10" s="320"/>
      <c r="R10" s="319"/>
      <c r="S10" s="319"/>
      <c r="T10" s="319"/>
      <c r="U10" s="97" t="s">
        <v>23</v>
      </c>
      <c r="Y10" s="146">
        <f>Z6</f>
        <v>541397.41</v>
      </c>
      <c r="Z10" s="143">
        <v>0.5</v>
      </c>
      <c r="AA10" s="147">
        <v>1.3090999999999999</v>
      </c>
      <c r="AB10" s="148">
        <f>IF(Y11&lt;=Z10,AA10,0)</f>
        <v>0</v>
      </c>
      <c r="AC10" s="149">
        <f>IF(AB10&lt;&gt;0,AA10,0)</f>
        <v>0</v>
      </c>
    </row>
    <row r="11" spans="1:29" ht="39" customHeight="1" thickBot="1">
      <c r="A11" s="98" t="s">
        <v>6</v>
      </c>
      <c r="B11" s="315" t="s">
        <v>7</v>
      </c>
      <c r="C11" s="315"/>
      <c r="D11" s="315"/>
      <c r="E11" s="315"/>
      <c r="F11" s="315"/>
      <c r="G11" s="315"/>
      <c r="H11" s="315"/>
      <c r="I11" s="315"/>
      <c r="J11" s="315"/>
      <c r="K11" s="316" t="s">
        <v>27</v>
      </c>
      <c r="L11" s="316"/>
      <c r="M11" s="316"/>
      <c r="N11" s="316"/>
      <c r="O11" s="315" t="s">
        <v>28</v>
      </c>
      <c r="P11" s="315"/>
      <c r="Q11" s="315"/>
      <c r="R11" s="316" t="s">
        <v>45</v>
      </c>
      <c r="S11" s="316"/>
      <c r="T11" s="316"/>
      <c r="U11" s="98" t="s">
        <v>12</v>
      </c>
      <c r="Y11" s="150">
        <f>Y10/1000000</f>
        <v>0.54139741000000008</v>
      </c>
      <c r="Z11" s="143">
        <v>1</v>
      </c>
      <c r="AA11" s="147">
        <v>1.3067</v>
      </c>
      <c r="AB11" s="148">
        <f t="shared" ref="AB11:AB20" si="0">IF(AND($Y$11&gt;Z10,$Y$11&lt;=Z11),$Y$11-Z10,0)</f>
        <v>4.1397410000000079E-2</v>
      </c>
      <c r="AC11" s="149">
        <f t="shared" ref="AC11:AC20" si="1">IF(AB11&lt;&gt;0,(((($Y$11-Z10)/(Z11-Z10))*(AA11-AA10))+AA10),0)</f>
        <v>1.308901292432</v>
      </c>
    </row>
    <row r="12" spans="1:29" s="40" customFormat="1" ht="19.5" customHeight="1" thickTop="1">
      <c r="A12" s="99"/>
      <c r="B12" s="336" t="s">
        <v>29</v>
      </c>
      <c r="C12" s="336"/>
      <c r="D12" s="336"/>
      <c r="E12" s="336"/>
      <c r="F12" s="336"/>
      <c r="G12" s="336"/>
      <c r="H12" s="336"/>
      <c r="I12" s="336"/>
      <c r="J12" s="336"/>
      <c r="K12" s="337"/>
      <c r="L12" s="337"/>
      <c r="M12" s="337"/>
      <c r="N12" s="337"/>
      <c r="O12" s="337"/>
      <c r="P12" s="337"/>
      <c r="Q12" s="337"/>
      <c r="R12" s="337"/>
      <c r="S12" s="337"/>
      <c r="T12" s="337"/>
      <c r="U12" s="99"/>
      <c r="Y12" s="147"/>
      <c r="Z12" s="143">
        <v>2</v>
      </c>
      <c r="AA12" s="147">
        <v>1.3050999999999999</v>
      </c>
      <c r="AB12" s="148">
        <f t="shared" si="0"/>
        <v>0</v>
      </c>
      <c r="AC12" s="149">
        <f t="shared" si="1"/>
        <v>0</v>
      </c>
    </row>
    <row r="13" spans="1:29" s="40" customFormat="1" ht="24">
      <c r="A13" s="100">
        <v>1</v>
      </c>
      <c r="B13" s="101" t="str">
        <f>'แบบ ปร6'!B12</f>
        <v>ก่อสร้างและซ่อมแซมรั้วและถนนศูนย์คอมพิวเตอร์หลัก สำนักงาน</v>
      </c>
      <c r="C13" s="102"/>
      <c r="D13" s="102"/>
      <c r="E13" s="102"/>
      <c r="F13" s="102"/>
      <c r="G13" s="102"/>
      <c r="H13" s="102"/>
      <c r="I13" s="102"/>
      <c r="J13" s="103"/>
      <c r="K13" s="338">
        <f>'ปร.4 อาคาร'!M17</f>
        <v>541397.41</v>
      </c>
      <c r="L13" s="339"/>
      <c r="M13" s="339"/>
      <c r="N13" s="340"/>
      <c r="O13" s="341">
        <f>ROUNDDOWN(AC21,4)</f>
        <v>1.3089</v>
      </c>
      <c r="P13" s="341"/>
      <c r="Q13" s="341"/>
      <c r="R13" s="325">
        <f>ROUNDDOWN(K13*O13,2)</f>
        <v>708635.06</v>
      </c>
      <c r="S13" s="325"/>
      <c r="T13" s="325"/>
      <c r="U13" s="104"/>
      <c r="Y13" s="143"/>
      <c r="Z13" s="143">
        <v>5</v>
      </c>
      <c r="AA13" s="147">
        <v>1.302</v>
      </c>
      <c r="AB13" s="148">
        <f>IF(AND($Y$11&gt;Z12,$Y$11&lt;=Z13),$Y$11-Z12,0)</f>
        <v>0</v>
      </c>
      <c r="AC13" s="149">
        <f t="shared" si="1"/>
        <v>0</v>
      </c>
    </row>
    <row r="14" spans="1:29" s="40" customFormat="1" ht="24">
      <c r="A14" s="105"/>
      <c r="B14" s="101" t="str">
        <f>'แบบ ปร6'!B13</f>
        <v>ปลัดกระทรวงการคลัง จังหวัดปทุมธานี</v>
      </c>
      <c r="C14" s="102"/>
      <c r="D14" s="102"/>
      <c r="E14" s="102"/>
      <c r="F14" s="102"/>
      <c r="G14" s="102"/>
      <c r="H14" s="102"/>
      <c r="I14" s="102"/>
      <c r="J14" s="102"/>
      <c r="K14" s="342"/>
      <c r="L14" s="343"/>
      <c r="M14" s="343"/>
      <c r="N14" s="343"/>
      <c r="O14" s="300"/>
      <c r="P14" s="300"/>
      <c r="Q14" s="300"/>
      <c r="R14" s="325"/>
      <c r="S14" s="325"/>
      <c r="T14" s="325"/>
      <c r="U14" s="106"/>
      <c r="Y14" s="143"/>
      <c r="Z14" s="143">
        <v>10</v>
      </c>
      <c r="AA14" s="147">
        <v>1.296</v>
      </c>
      <c r="AB14" s="148">
        <f t="shared" si="0"/>
        <v>0</v>
      </c>
      <c r="AC14" s="149">
        <f t="shared" si="1"/>
        <v>0</v>
      </c>
    </row>
    <row r="15" spans="1:29" s="40" customFormat="1" ht="24">
      <c r="A15" s="105"/>
      <c r="B15" s="326"/>
      <c r="C15" s="327"/>
      <c r="D15" s="327"/>
      <c r="E15" s="327"/>
      <c r="F15" s="327"/>
      <c r="G15" s="327"/>
      <c r="H15" s="327"/>
      <c r="I15" s="327"/>
      <c r="J15" s="328"/>
      <c r="K15" s="329"/>
      <c r="L15" s="330"/>
      <c r="M15" s="330"/>
      <c r="N15" s="331"/>
      <c r="O15" s="322"/>
      <c r="P15" s="323"/>
      <c r="Q15" s="324"/>
      <c r="R15" s="325"/>
      <c r="S15" s="325"/>
      <c r="T15" s="325"/>
      <c r="U15" s="106"/>
      <c r="Y15" s="147"/>
      <c r="Z15" s="143">
        <v>15</v>
      </c>
      <c r="AA15" s="147">
        <v>1.2611000000000001</v>
      </c>
      <c r="AB15" s="148">
        <f t="shared" si="0"/>
        <v>0</v>
      </c>
      <c r="AC15" s="149">
        <f t="shared" si="1"/>
        <v>0</v>
      </c>
    </row>
    <row r="16" spans="1:29" s="40" customFormat="1" ht="24">
      <c r="A16" s="105"/>
      <c r="B16" s="326"/>
      <c r="C16" s="327"/>
      <c r="D16" s="327"/>
      <c r="E16" s="327"/>
      <c r="F16" s="327"/>
      <c r="G16" s="327"/>
      <c r="H16" s="327"/>
      <c r="I16" s="327"/>
      <c r="J16" s="328"/>
      <c r="K16" s="329"/>
      <c r="L16" s="330"/>
      <c r="M16" s="330"/>
      <c r="N16" s="331"/>
      <c r="O16" s="322"/>
      <c r="P16" s="323"/>
      <c r="Q16" s="324"/>
      <c r="R16" s="325"/>
      <c r="S16" s="325"/>
      <c r="T16" s="325"/>
      <c r="U16" s="106"/>
      <c r="Y16" s="147"/>
      <c r="Z16" s="143">
        <v>20</v>
      </c>
      <c r="AA16" s="147">
        <v>1.2535000000000001</v>
      </c>
      <c r="AB16" s="148">
        <f t="shared" si="0"/>
        <v>0</v>
      </c>
      <c r="AC16" s="149">
        <f t="shared" si="1"/>
        <v>0</v>
      </c>
    </row>
    <row r="17" spans="1:29" s="40" customFormat="1" ht="24">
      <c r="A17" s="107"/>
      <c r="B17" s="332" t="s">
        <v>26</v>
      </c>
      <c r="C17" s="332"/>
      <c r="D17" s="332"/>
      <c r="E17" s="332"/>
      <c r="F17" s="332"/>
      <c r="G17" s="332"/>
      <c r="H17" s="332"/>
      <c r="I17" s="332"/>
      <c r="J17" s="333"/>
      <c r="K17" s="334">
        <f>SUM(K13:N15)</f>
        <v>541397.41</v>
      </c>
      <c r="L17" s="335"/>
      <c r="M17" s="335"/>
      <c r="N17" s="335"/>
      <c r="O17" s="300"/>
      <c r="P17" s="300"/>
      <c r="Q17" s="300"/>
      <c r="R17" s="325"/>
      <c r="S17" s="325"/>
      <c r="T17" s="325"/>
      <c r="U17" s="106"/>
      <c r="Y17" s="151"/>
      <c r="Z17" s="143">
        <v>25</v>
      </c>
      <c r="AA17" s="147">
        <v>1.2264999999999999</v>
      </c>
      <c r="AB17" s="148">
        <f t="shared" si="0"/>
        <v>0</v>
      </c>
      <c r="AC17" s="149">
        <f t="shared" si="1"/>
        <v>0</v>
      </c>
    </row>
    <row r="18" spans="1:29" s="40" customFormat="1" ht="24">
      <c r="A18" s="107"/>
      <c r="B18" s="308" t="s">
        <v>30</v>
      </c>
      <c r="C18" s="308"/>
      <c r="D18" s="308"/>
      <c r="E18" s="308"/>
      <c r="F18" s="308"/>
      <c r="G18" s="308"/>
      <c r="H18" s="308"/>
      <c r="I18" s="308"/>
      <c r="J18" s="308"/>
      <c r="K18" s="309"/>
      <c r="L18" s="309"/>
      <c r="M18" s="309"/>
      <c r="N18" s="309"/>
      <c r="O18" s="300"/>
      <c r="P18" s="300"/>
      <c r="Q18" s="300"/>
      <c r="R18" s="301"/>
      <c r="S18" s="301"/>
      <c r="T18" s="301"/>
      <c r="U18" s="106"/>
      <c r="Y18" s="151"/>
      <c r="Z18" s="143">
        <v>30</v>
      </c>
      <c r="AA18" s="147">
        <v>1.2181</v>
      </c>
      <c r="AB18" s="148">
        <f t="shared" si="0"/>
        <v>0</v>
      </c>
      <c r="AC18" s="149">
        <f t="shared" si="1"/>
        <v>0</v>
      </c>
    </row>
    <row r="19" spans="1:29" s="40" customFormat="1" ht="24">
      <c r="A19" s="107"/>
      <c r="B19" s="306" t="s">
        <v>31</v>
      </c>
      <c r="C19" s="306"/>
      <c r="D19" s="306"/>
      <c r="E19" s="306"/>
      <c r="F19" s="306"/>
      <c r="G19" s="306"/>
      <c r="H19" s="306"/>
      <c r="I19" s="307">
        <v>0</v>
      </c>
      <c r="J19" s="307"/>
      <c r="K19" s="299"/>
      <c r="L19" s="299"/>
      <c r="M19" s="299"/>
      <c r="N19" s="299"/>
      <c r="O19" s="300"/>
      <c r="P19" s="300"/>
      <c r="Q19" s="300"/>
      <c r="R19" s="301"/>
      <c r="S19" s="301"/>
      <c r="T19" s="301"/>
      <c r="U19" s="106"/>
      <c r="Y19" s="152"/>
      <c r="Z19" s="143">
        <v>40</v>
      </c>
      <c r="AA19" s="147">
        <v>1.2177</v>
      </c>
      <c r="AB19" s="148">
        <f t="shared" si="0"/>
        <v>0</v>
      </c>
      <c r="AC19" s="149">
        <f t="shared" si="1"/>
        <v>0</v>
      </c>
    </row>
    <row r="20" spans="1:29" s="40" customFormat="1" ht="24">
      <c r="A20" s="106"/>
      <c r="B20" s="297" t="s">
        <v>32</v>
      </c>
      <c r="C20" s="297"/>
      <c r="D20" s="297"/>
      <c r="E20" s="297"/>
      <c r="F20" s="297"/>
      <c r="G20" s="297"/>
      <c r="H20" s="297"/>
      <c r="I20" s="298">
        <v>0</v>
      </c>
      <c r="J20" s="298"/>
      <c r="K20" s="299"/>
      <c r="L20" s="299"/>
      <c r="M20" s="299"/>
      <c r="N20" s="299"/>
      <c r="O20" s="300"/>
      <c r="P20" s="300"/>
      <c r="Q20" s="300"/>
      <c r="R20" s="301"/>
      <c r="S20" s="301"/>
      <c r="T20" s="301"/>
      <c r="U20" s="106"/>
      <c r="Y20" s="153"/>
      <c r="Z20" s="143">
        <v>50</v>
      </c>
      <c r="AA20" s="147">
        <v>1.2176</v>
      </c>
      <c r="AB20" s="148">
        <f t="shared" si="0"/>
        <v>0</v>
      </c>
      <c r="AC20" s="149">
        <f t="shared" si="1"/>
        <v>0</v>
      </c>
    </row>
    <row r="21" spans="1:29" s="40" customFormat="1" ht="24">
      <c r="A21" s="106"/>
      <c r="B21" s="297" t="s">
        <v>33</v>
      </c>
      <c r="C21" s="297"/>
      <c r="D21" s="297"/>
      <c r="E21" s="297"/>
      <c r="F21" s="297"/>
      <c r="G21" s="297"/>
      <c r="H21" s="297"/>
      <c r="I21" s="298">
        <v>7</v>
      </c>
      <c r="J21" s="298"/>
      <c r="K21" s="299"/>
      <c r="L21" s="299"/>
      <c r="M21" s="299"/>
      <c r="N21" s="299"/>
      <c r="O21" s="300"/>
      <c r="P21" s="300"/>
      <c r="Q21" s="300"/>
      <c r="R21" s="301"/>
      <c r="S21" s="301"/>
      <c r="T21" s="301"/>
      <c r="U21" s="106"/>
      <c r="Y21" s="154"/>
      <c r="Z21" s="155"/>
      <c r="AA21" s="156"/>
      <c r="AB21" s="157" t="s">
        <v>55</v>
      </c>
      <c r="AC21" s="158">
        <f>MAX(AC10:AC20)</f>
        <v>1.308901292432</v>
      </c>
    </row>
    <row r="22" spans="1:29" s="40" customFormat="1" ht="23.25">
      <c r="A22" s="108"/>
      <c r="B22" s="287" t="s">
        <v>34</v>
      </c>
      <c r="C22" s="287"/>
      <c r="D22" s="287"/>
      <c r="E22" s="287"/>
      <c r="F22" s="287"/>
      <c r="G22" s="287"/>
      <c r="H22" s="287"/>
      <c r="I22" s="288">
        <v>7</v>
      </c>
      <c r="J22" s="288"/>
      <c r="K22" s="289"/>
      <c r="L22" s="289"/>
      <c r="M22" s="289"/>
      <c r="N22" s="289"/>
      <c r="O22" s="302"/>
      <c r="P22" s="302"/>
      <c r="Q22" s="302"/>
      <c r="R22" s="303"/>
      <c r="S22" s="303"/>
      <c r="T22" s="303"/>
      <c r="U22" s="108"/>
      <c r="Y22" s="159"/>
      <c r="Z22" s="160"/>
      <c r="AA22" s="161"/>
      <c r="AB22" s="161"/>
      <c r="AC22" s="162"/>
    </row>
    <row r="23" spans="1:29" s="40" customFormat="1" ht="23.25">
      <c r="A23" s="109" t="s">
        <v>24</v>
      </c>
      <c r="B23" s="304" t="s">
        <v>62</v>
      </c>
      <c r="C23" s="304"/>
      <c r="D23" s="304"/>
      <c r="E23" s="304"/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5">
        <f>SUM(R13:T22)</f>
        <v>708635.06</v>
      </c>
      <c r="S23" s="305"/>
      <c r="T23" s="305"/>
      <c r="U23" s="110"/>
      <c r="Y23" s="159"/>
      <c r="Z23" s="160"/>
      <c r="AA23" s="139"/>
      <c r="AB23" s="139"/>
      <c r="AC23" s="162"/>
    </row>
    <row r="24" spans="1:29" s="40" customFormat="1" ht="23.25">
      <c r="A24" s="108"/>
      <c r="B24" s="293" t="s">
        <v>25</v>
      </c>
      <c r="C24" s="293"/>
      <c r="D24" s="293"/>
      <c r="E24" s="293"/>
      <c r="F24" s="294" t="str">
        <f>"( "&amp;(BAHTTEXT(R24))&amp;")"</f>
        <v>( เจ็ดแสนแปดพันหกร้อยสามสิบห้าบาทหกสตางค์)</v>
      </c>
      <c r="G24" s="294"/>
      <c r="H24" s="294"/>
      <c r="I24" s="294"/>
      <c r="J24" s="294"/>
      <c r="K24" s="294"/>
      <c r="L24" s="294"/>
      <c r="M24" s="294"/>
      <c r="N24" s="294"/>
      <c r="O24" s="294"/>
      <c r="P24" s="294"/>
      <c r="Q24" s="294"/>
      <c r="R24" s="295">
        <f>R23</f>
        <v>708635.06</v>
      </c>
      <c r="S24" s="295"/>
      <c r="T24" s="295"/>
      <c r="U24" s="111"/>
      <c r="Y24" s="163" t="s">
        <v>59</v>
      </c>
      <c r="Z24" s="160"/>
      <c r="AA24" s="162"/>
      <c r="AB24" s="162"/>
      <c r="AC24" s="162"/>
    </row>
    <row r="25" spans="1:29" s="40" customFormat="1" ht="23.25">
      <c r="A25" s="112" t="s">
        <v>35</v>
      </c>
      <c r="B25" s="296" t="s">
        <v>36</v>
      </c>
      <c r="C25" s="296"/>
      <c r="D25" s="296"/>
      <c r="E25" s="296"/>
      <c r="F25" s="296"/>
      <c r="G25" s="236">
        <v>0</v>
      </c>
      <c r="H25" s="236"/>
      <c r="I25" s="236"/>
      <c r="J25" s="285" t="s">
        <v>37</v>
      </c>
      <c r="K25" s="285"/>
      <c r="L25" s="285"/>
      <c r="M25" s="286"/>
      <c r="N25" s="286"/>
      <c r="O25" s="286"/>
      <c r="P25" s="286"/>
      <c r="Q25" s="286"/>
      <c r="R25" s="286"/>
      <c r="S25" s="286"/>
      <c r="T25" s="286"/>
      <c r="U25" s="286"/>
    </row>
    <row r="26" spans="1:29" s="40" customFormat="1" ht="23.25">
      <c r="A26" s="113" t="s">
        <v>35</v>
      </c>
      <c r="B26" s="290" t="s">
        <v>38</v>
      </c>
      <c r="C26" s="290"/>
      <c r="D26" s="290"/>
      <c r="E26" s="290"/>
      <c r="F26" s="290"/>
      <c r="G26" s="282">
        <v>0</v>
      </c>
      <c r="H26" s="282"/>
      <c r="I26" s="282"/>
      <c r="J26" s="283" t="s">
        <v>39</v>
      </c>
      <c r="K26" s="283"/>
      <c r="L26" s="283"/>
      <c r="M26" s="284"/>
      <c r="N26" s="284"/>
      <c r="O26" s="284"/>
      <c r="P26" s="284"/>
      <c r="Q26" s="284"/>
      <c r="R26" s="284"/>
      <c r="S26" s="284"/>
      <c r="T26" s="284"/>
      <c r="U26" s="284"/>
    </row>
    <row r="27" spans="1:29" s="40" customFormat="1" ht="11.25" customHeight="1">
      <c r="A27" s="291"/>
      <c r="B27" s="291"/>
      <c r="C27" s="291"/>
      <c r="D27" s="291"/>
      <c r="E27" s="291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292"/>
      <c r="S27" s="292"/>
      <c r="T27" s="292"/>
      <c r="U27" s="114"/>
    </row>
    <row r="28" spans="1:29" s="40" customFormat="1" ht="21" customHeight="1">
      <c r="A28" s="115"/>
      <c r="B28" s="115"/>
      <c r="C28" s="115"/>
      <c r="D28" s="115"/>
      <c r="E28" s="115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6"/>
      <c r="S28" s="116"/>
      <c r="T28" s="116"/>
      <c r="U28" s="114"/>
    </row>
    <row r="29" spans="1:29" s="40" customFormat="1" ht="21" customHeight="1">
      <c r="A29" s="115"/>
      <c r="B29" s="115"/>
      <c r="C29" s="115"/>
      <c r="D29" s="115"/>
      <c r="E29" s="115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6"/>
      <c r="S29" s="116"/>
      <c r="T29" s="116"/>
      <c r="U29" s="114"/>
    </row>
    <row r="30" spans="1:29" ht="23.25">
      <c r="A30" s="117"/>
      <c r="B30" s="117"/>
      <c r="C30" s="117"/>
      <c r="D30" s="117"/>
      <c r="E30" s="117"/>
      <c r="F30" s="117"/>
      <c r="G30" s="118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</row>
    <row r="31" spans="1:29" ht="23.25">
      <c r="A31" s="117"/>
      <c r="B31" s="117"/>
      <c r="C31" s="117"/>
      <c r="D31" s="117"/>
      <c r="E31" s="117"/>
      <c r="F31" s="281"/>
      <c r="G31" s="281"/>
      <c r="H31" s="280"/>
      <c r="I31" s="280"/>
      <c r="J31" s="280"/>
      <c r="K31" s="280"/>
      <c r="L31" s="280"/>
      <c r="M31" s="280"/>
      <c r="N31" s="117"/>
      <c r="O31" s="117"/>
      <c r="P31" s="117"/>
      <c r="Q31" s="117"/>
      <c r="R31" s="117"/>
      <c r="S31" s="117"/>
      <c r="T31" s="117"/>
      <c r="U31" s="117"/>
    </row>
    <row r="32" spans="1:29" ht="23.25">
      <c r="A32" s="117"/>
      <c r="B32" s="117"/>
      <c r="C32" s="117"/>
      <c r="D32" s="117"/>
      <c r="E32" s="117"/>
      <c r="F32" s="117"/>
      <c r="G32" s="117"/>
      <c r="H32" s="280"/>
      <c r="I32" s="280"/>
      <c r="J32" s="280"/>
      <c r="K32" s="280"/>
      <c r="L32" s="280"/>
      <c r="M32" s="280"/>
      <c r="N32" s="117"/>
      <c r="O32" s="117"/>
      <c r="P32" s="117"/>
      <c r="Q32" s="117"/>
      <c r="R32" s="117"/>
      <c r="S32" s="117"/>
      <c r="T32" s="117"/>
      <c r="U32" s="117"/>
    </row>
    <row r="33" spans="1:22" ht="23.25">
      <c r="A33" s="117"/>
      <c r="B33" s="117"/>
      <c r="C33" s="117"/>
      <c r="D33" s="117"/>
      <c r="E33" s="117"/>
      <c r="F33" s="117"/>
      <c r="G33" s="117"/>
      <c r="H33" s="280"/>
      <c r="I33" s="280"/>
      <c r="J33" s="280"/>
      <c r="K33" s="280"/>
      <c r="L33" s="280"/>
      <c r="M33" s="280"/>
      <c r="N33" s="117"/>
      <c r="O33" s="117"/>
      <c r="P33" s="117"/>
      <c r="Q33" s="117"/>
      <c r="R33" s="117"/>
      <c r="S33" s="117"/>
      <c r="T33" s="117"/>
      <c r="U33" s="117"/>
    </row>
    <row r="34" spans="1:22" ht="23.25">
      <c r="A34" s="117"/>
      <c r="B34" s="117"/>
      <c r="C34" s="117"/>
      <c r="D34" s="117"/>
      <c r="E34" s="117"/>
      <c r="F34" s="117"/>
      <c r="G34" s="118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</row>
    <row r="35" spans="1:22" ht="23.25">
      <c r="A35" s="117"/>
      <c r="B35" s="117"/>
      <c r="C35" s="117"/>
      <c r="D35" s="117"/>
      <c r="E35" s="117"/>
      <c r="F35" s="281"/>
      <c r="G35" s="281"/>
      <c r="H35" s="280"/>
      <c r="I35" s="280"/>
      <c r="J35" s="280"/>
      <c r="K35" s="280"/>
      <c r="L35" s="280"/>
      <c r="M35" s="280"/>
      <c r="N35" s="117"/>
      <c r="O35" s="117"/>
      <c r="P35" s="117"/>
      <c r="Q35" s="117"/>
      <c r="R35" s="117"/>
      <c r="S35" s="117"/>
      <c r="T35" s="117"/>
      <c r="U35" s="117"/>
    </row>
    <row r="36" spans="1:22" ht="23.25">
      <c r="A36" s="117"/>
      <c r="B36" s="117"/>
      <c r="C36" s="117"/>
      <c r="D36" s="117"/>
      <c r="E36" s="117"/>
      <c r="F36" s="117"/>
      <c r="G36" s="117"/>
      <c r="H36" s="280"/>
      <c r="I36" s="280"/>
      <c r="J36" s="280"/>
      <c r="K36" s="280"/>
      <c r="L36" s="280"/>
      <c r="M36" s="280"/>
      <c r="N36" s="117"/>
      <c r="O36" s="117"/>
      <c r="P36" s="117"/>
      <c r="Q36" s="117"/>
      <c r="R36" s="117"/>
      <c r="S36" s="117"/>
      <c r="T36" s="117"/>
      <c r="U36" s="117"/>
    </row>
    <row r="37" spans="1:22" ht="23.25">
      <c r="A37" s="117"/>
      <c r="B37" s="117"/>
      <c r="C37" s="117"/>
      <c r="D37" s="117"/>
      <c r="E37" s="117"/>
      <c r="F37" s="117"/>
      <c r="G37" s="117"/>
      <c r="H37" s="280"/>
      <c r="I37" s="280"/>
      <c r="J37" s="280"/>
      <c r="K37" s="280"/>
      <c r="L37" s="280"/>
      <c r="M37" s="280"/>
      <c r="N37" s="117"/>
      <c r="O37" s="117"/>
      <c r="P37" s="117"/>
      <c r="Q37" s="117"/>
      <c r="R37" s="117"/>
      <c r="S37" s="117"/>
      <c r="T37" s="117"/>
      <c r="U37" s="117"/>
    </row>
    <row r="38" spans="1:22" ht="23.25">
      <c r="A38" s="117"/>
      <c r="B38" s="117"/>
      <c r="C38" s="117"/>
      <c r="D38" s="117"/>
      <c r="E38" s="117"/>
      <c r="F38" s="117"/>
      <c r="G38" s="117"/>
      <c r="H38" s="280"/>
      <c r="I38" s="280"/>
      <c r="J38" s="280"/>
      <c r="K38" s="280"/>
      <c r="L38" s="280"/>
      <c r="M38" s="280"/>
      <c r="N38" s="117"/>
      <c r="O38" s="117"/>
      <c r="P38" s="117"/>
      <c r="Q38" s="117"/>
      <c r="R38" s="117"/>
      <c r="S38" s="117"/>
      <c r="T38" s="117"/>
      <c r="U38" s="117"/>
    </row>
    <row r="39" spans="1:22" ht="23.25">
      <c r="A39" s="117"/>
      <c r="B39" s="117"/>
      <c r="C39" s="117"/>
      <c r="D39" s="117"/>
      <c r="E39" s="117"/>
      <c r="F39" s="281"/>
      <c r="G39" s="281"/>
      <c r="H39" s="280"/>
      <c r="I39" s="280"/>
      <c r="J39" s="280"/>
      <c r="K39" s="280"/>
      <c r="L39" s="280"/>
      <c r="M39" s="280"/>
      <c r="N39" s="117"/>
      <c r="O39" s="117"/>
      <c r="P39" s="117"/>
      <c r="Q39" s="117"/>
      <c r="R39" s="117"/>
      <c r="S39" s="117"/>
      <c r="T39" s="117"/>
      <c r="U39" s="117"/>
    </row>
    <row r="40" spans="1:22" ht="23.25">
      <c r="A40" s="117"/>
      <c r="B40" s="117"/>
      <c r="C40" s="117"/>
      <c r="D40" s="117"/>
      <c r="E40" s="117"/>
      <c r="F40" s="117"/>
      <c r="G40" s="117"/>
      <c r="H40" s="280"/>
      <c r="I40" s="280"/>
      <c r="J40" s="280"/>
      <c r="K40" s="280"/>
      <c r="L40" s="280"/>
      <c r="M40" s="280"/>
      <c r="N40" s="117"/>
      <c r="O40" s="117"/>
      <c r="P40" s="117"/>
      <c r="Q40" s="117"/>
      <c r="R40" s="117"/>
      <c r="S40" s="117"/>
      <c r="T40" s="117"/>
      <c r="U40" s="117"/>
    </row>
    <row r="41" spans="1:22" ht="23.25">
      <c r="A41" s="117"/>
      <c r="B41" s="117"/>
      <c r="C41" s="117"/>
      <c r="D41" s="117"/>
      <c r="E41" s="117"/>
      <c r="F41" s="117"/>
      <c r="G41" s="117"/>
      <c r="H41" s="280"/>
      <c r="I41" s="280"/>
      <c r="J41" s="280"/>
      <c r="K41" s="280"/>
      <c r="L41" s="280"/>
      <c r="M41" s="280"/>
      <c r="N41" s="117"/>
      <c r="O41" s="117"/>
      <c r="P41" s="117"/>
      <c r="Q41" s="117"/>
      <c r="R41" s="117"/>
      <c r="S41" s="117"/>
      <c r="T41" s="117"/>
      <c r="U41" s="117"/>
    </row>
    <row r="42" spans="1:22" ht="23.25">
      <c r="A42" s="117"/>
      <c r="B42" s="117"/>
      <c r="C42" s="117"/>
      <c r="D42" s="117"/>
      <c r="E42" s="117"/>
      <c r="F42" s="117"/>
      <c r="G42" s="280"/>
      <c r="H42" s="280"/>
      <c r="I42" s="280"/>
      <c r="J42" s="280"/>
      <c r="K42" s="280"/>
      <c r="L42" s="280"/>
      <c r="M42" s="280"/>
      <c r="N42" s="280"/>
      <c r="O42" s="280"/>
      <c r="P42" s="117"/>
      <c r="Q42" s="117"/>
      <c r="R42" s="117"/>
      <c r="S42" s="117"/>
      <c r="T42" s="117"/>
      <c r="U42" s="117"/>
    </row>
    <row r="43" spans="1:22" ht="23.25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</row>
    <row r="44" spans="1:22" ht="23.25">
      <c r="A44" s="281"/>
      <c r="B44" s="281"/>
      <c r="C44" s="281"/>
      <c r="D44" s="281"/>
      <c r="E44" s="281"/>
      <c r="F44" s="281"/>
      <c r="G44" s="281"/>
      <c r="H44" s="281"/>
      <c r="I44" s="281"/>
      <c r="J44" s="281"/>
      <c r="K44" s="281"/>
      <c r="L44" s="281"/>
      <c r="M44" s="281"/>
      <c r="N44" s="281"/>
      <c r="O44" s="281"/>
      <c r="P44" s="281"/>
      <c r="Q44" s="281"/>
      <c r="R44" s="281"/>
      <c r="S44" s="281"/>
      <c r="T44" s="281"/>
      <c r="U44" s="281"/>
      <c r="V44" s="281"/>
    </row>
    <row r="45" spans="1:22" ht="23.25">
      <c r="A45" s="117"/>
      <c r="B45" s="117"/>
      <c r="C45" s="117"/>
      <c r="D45" s="117"/>
      <c r="E45" s="117"/>
      <c r="F45" s="117"/>
      <c r="G45" s="118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</row>
    <row r="46" spans="1:22" ht="23.25">
      <c r="A46" s="117"/>
      <c r="B46" s="117"/>
      <c r="C46" s="117"/>
      <c r="D46" s="117"/>
      <c r="E46" s="117"/>
      <c r="F46" s="117"/>
      <c r="G46" s="117"/>
      <c r="H46" s="280"/>
      <c r="I46" s="280"/>
      <c r="J46" s="280"/>
      <c r="K46" s="280"/>
      <c r="L46" s="280"/>
      <c r="M46" s="280"/>
      <c r="N46" s="117"/>
      <c r="O46" s="117"/>
      <c r="P46" s="117"/>
      <c r="Q46" s="117"/>
      <c r="R46" s="117"/>
      <c r="S46" s="117"/>
      <c r="T46" s="117"/>
      <c r="U46" s="117"/>
    </row>
    <row r="47" spans="1:22" ht="23.25">
      <c r="A47" s="117"/>
      <c r="B47" s="117"/>
      <c r="C47" s="117"/>
      <c r="D47" s="117"/>
      <c r="E47" s="117"/>
      <c r="F47" s="117"/>
      <c r="G47" s="280"/>
      <c r="H47" s="280"/>
      <c r="I47" s="280"/>
      <c r="J47" s="280"/>
      <c r="K47" s="280"/>
      <c r="L47" s="280"/>
      <c r="M47" s="280"/>
      <c r="N47" s="280"/>
      <c r="O47" s="280"/>
      <c r="P47" s="117"/>
      <c r="Q47" s="117"/>
      <c r="R47" s="117"/>
      <c r="S47" s="117"/>
      <c r="T47" s="117"/>
      <c r="U47" s="117"/>
    </row>
    <row r="48" spans="1:22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</sheetData>
  <sheetProtection selectLockedCells="1" selectUnlockedCells="1"/>
  <customSheetViews>
    <customSheetView guid="{CA373C1D-BE83-4911-A50E-23317613AC44}" scale="70" showPageBreaks="1" fitToPage="1" printArea="1" hiddenRows="1" hiddenColumns="1" view="pageBreakPreview" topLeftCell="A7">
      <selection activeCell="B16" sqref="B16:J16"/>
      <pageMargins left="0.78740157480314965" right="0.59055118110236215" top="0.59055118110236215" bottom="0" header="0.70866141732283461" footer="0.51181102362204722"/>
      <printOptions horizontalCentered="1"/>
      <pageSetup paperSize="9" scale="65" firstPageNumber="0" orientation="portrait" r:id="rId1"/>
      <headerFooter alignWithMargins="0">
        <oddHeader>&amp;Rแบบ ปร.5 (ก)</oddHeader>
      </headerFooter>
    </customSheetView>
  </customSheetViews>
  <mergeCells count="101">
    <mergeCell ref="B12:J12"/>
    <mergeCell ref="K12:N12"/>
    <mergeCell ref="O12:Q12"/>
    <mergeCell ref="R12:T12"/>
    <mergeCell ref="K13:N13"/>
    <mergeCell ref="O13:Q13"/>
    <mergeCell ref="R13:T13"/>
    <mergeCell ref="K14:N14"/>
    <mergeCell ref="O14:Q14"/>
    <mergeCell ref="R14:T14"/>
    <mergeCell ref="O16:Q16"/>
    <mergeCell ref="R16:T16"/>
    <mergeCell ref="B16:J16"/>
    <mergeCell ref="K16:N16"/>
    <mergeCell ref="R17:T17"/>
    <mergeCell ref="K15:N15"/>
    <mergeCell ref="O15:Q15"/>
    <mergeCell ref="R15:T15"/>
    <mergeCell ref="O17:Q17"/>
    <mergeCell ref="B15:J15"/>
    <mergeCell ref="B17:J17"/>
    <mergeCell ref="K17:N17"/>
    <mergeCell ref="A1:U1"/>
    <mergeCell ref="A2:U2"/>
    <mergeCell ref="A3:D3"/>
    <mergeCell ref="E3:U3"/>
    <mergeCell ref="A4:D4"/>
    <mergeCell ref="E4:U4"/>
    <mergeCell ref="A5:D5"/>
    <mergeCell ref="E5:U5"/>
    <mergeCell ref="B11:J11"/>
    <mergeCell ref="K11:N11"/>
    <mergeCell ref="O11:Q11"/>
    <mergeCell ref="R11:T11"/>
    <mergeCell ref="A9:F9"/>
    <mergeCell ref="J9:L9"/>
    <mergeCell ref="N9:O9"/>
    <mergeCell ref="B10:J10"/>
    <mergeCell ref="K10:N10"/>
    <mergeCell ref="R10:T10"/>
    <mergeCell ref="O10:Q10"/>
    <mergeCell ref="A6:D6"/>
    <mergeCell ref="A7:H7"/>
    <mergeCell ref="I7:U7"/>
    <mergeCell ref="A8:E8"/>
    <mergeCell ref="B21:H21"/>
    <mergeCell ref="I21:J21"/>
    <mergeCell ref="K21:N21"/>
    <mergeCell ref="O21:Q21"/>
    <mergeCell ref="R21:T21"/>
    <mergeCell ref="O18:Q18"/>
    <mergeCell ref="O22:Q22"/>
    <mergeCell ref="R22:T22"/>
    <mergeCell ref="B23:Q23"/>
    <mergeCell ref="R23:T23"/>
    <mergeCell ref="R20:T20"/>
    <mergeCell ref="B19:H19"/>
    <mergeCell ref="I19:J19"/>
    <mergeCell ref="K19:N19"/>
    <mergeCell ref="O19:Q19"/>
    <mergeCell ref="R19:T19"/>
    <mergeCell ref="O20:Q20"/>
    <mergeCell ref="R18:T18"/>
    <mergeCell ref="B20:H20"/>
    <mergeCell ref="I20:J20"/>
    <mergeCell ref="K20:N20"/>
    <mergeCell ref="B18:J18"/>
    <mergeCell ref="K18:N18"/>
    <mergeCell ref="J25:L25"/>
    <mergeCell ref="M25:U25"/>
    <mergeCell ref="B22:H22"/>
    <mergeCell ref="I22:J22"/>
    <mergeCell ref="K22:N22"/>
    <mergeCell ref="G47:O47"/>
    <mergeCell ref="B26:F26"/>
    <mergeCell ref="A27:E27"/>
    <mergeCell ref="R27:T27"/>
    <mergeCell ref="B24:E24"/>
    <mergeCell ref="F24:Q24"/>
    <mergeCell ref="R24:T24"/>
    <mergeCell ref="B25:F25"/>
    <mergeCell ref="G25:I25"/>
    <mergeCell ref="H31:M31"/>
    <mergeCell ref="H32:M32"/>
    <mergeCell ref="H38:M38"/>
    <mergeCell ref="H46:M46"/>
    <mergeCell ref="G42:O42"/>
    <mergeCell ref="F31:G31"/>
    <mergeCell ref="H33:M33"/>
    <mergeCell ref="H39:M39"/>
    <mergeCell ref="A44:V44"/>
    <mergeCell ref="H40:M40"/>
    <mergeCell ref="H41:M41"/>
    <mergeCell ref="F35:G35"/>
    <mergeCell ref="H35:M35"/>
    <mergeCell ref="H36:M36"/>
    <mergeCell ref="H37:M37"/>
    <mergeCell ref="F39:G39"/>
    <mergeCell ref="G26:I26"/>
    <mergeCell ref="J26:L26"/>
    <mergeCell ref="M26:U26"/>
  </mergeCells>
  <printOptions horizontalCentered="1"/>
  <pageMargins left="0.7" right="0.7" top="0.75" bottom="0.75" header="0.3" footer="0.3"/>
  <pageSetup paperSize="9" scale="66" firstPageNumber="0" orientation="portrait" r:id="rId2"/>
  <headerFooter alignWithMargins="0">
    <oddHeader>&amp;Rแบบ ปร.5 (ก)</oddHead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5EFDF-1A28-4E0E-995D-E4ABA0AB3390}">
  <sheetPr>
    <tabColor indexed="13"/>
    <pageSetUpPr fitToPage="1"/>
  </sheetPr>
  <dimension ref="A1:DF20"/>
  <sheetViews>
    <sheetView view="pageBreakPreview" zoomScale="130" zoomScaleNormal="80" zoomScaleSheetLayoutView="130" workbookViewId="0">
      <pane xSplit="5" ySplit="10" topLeftCell="N11" activePane="bottomRight" state="frozen"/>
      <selection pane="topRight" activeCell="E1" sqref="E1"/>
      <selection pane="bottomLeft" activeCell="A10" sqref="A10"/>
      <selection pane="bottomRight" activeCell="D3" sqref="D3"/>
    </sheetView>
  </sheetViews>
  <sheetFormatPr defaultColWidth="9.140625" defaultRowHeight="21" customHeight="1"/>
  <cols>
    <col min="1" max="1" width="7.85546875" style="25" customWidth="1"/>
    <col min="2" max="2" width="6.7109375" style="25" customWidth="1"/>
    <col min="3" max="4" width="7.42578125" style="25" customWidth="1"/>
    <col min="5" max="5" width="73.140625" style="20" customWidth="1"/>
    <col min="6" max="6" width="18.42578125" style="20" customWidth="1"/>
    <col min="7" max="7" width="11.5703125" style="8" customWidth="1"/>
    <col min="8" max="8" width="9.140625" style="20"/>
    <col min="9" max="9" width="14.7109375" style="26" customWidth="1"/>
    <col min="10" max="10" width="14.7109375" style="8" customWidth="1"/>
    <col min="11" max="11" width="14.7109375" style="26" customWidth="1"/>
    <col min="12" max="13" width="14.7109375" style="8" customWidth="1"/>
    <col min="14" max="14" width="34.140625" style="19" customWidth="1"/>
    <col min="15" max="15" width="14" style="20" customWidth="1"/>
    <col min="16" max="16" width="17.28515625" style="20" bestFit="1" customWidth="1"/>
    <col min="17" max="17" width="16.85546875" style="20" customWidth="1"/>
    <col min="18" max="18" width="9.140625" style="20"/>
    <col min="19" max="20" width="14.28515625" style="20" bestFit="1" customWidth="1"/>
    <col min="21" max="21" width="9.140625" style="20"/>
    <col min="22" max="22" width="10.42578125" style="20" customWidth="1"/>
    <col min="23" max="16384" width="9.140625" style="20"/>
  </cols>
  <sheetData>
    <row r="1" spans="1:110" s="1" customFormat="1" ht="30" customHeight="1">
      <c r="B1" s="2"/>
      <c r="C1" s="2"/>
      <c r="D1" s="2"/>
      <c r="E1" s="349" t="s">
        <v>0</v>
      </c>
      <c r="F1" s="349"/>
      <c r="G1" s="349"/>
      <c r="H1" s="349"/>
      <c r="I1" s="349"/>
      <c r="J1" s="349"/>
      <c r="K1" s="349"/>
      <c r="L1" s="349"/>
      <c r="M1" s="349"/>
      <c r="N1" s="349"/>
      <c r="O1" s="3"/>
    </row>
    <row r="2" spans="1:110" s="27" customFormat="1" ht="23.25">
      <c r="A2" s="62" t="s">
        <v>1</v>
      </c>
      <c r="B2" s="63"/>
      <c r="C2" s="63"/>
      <c r="D2" s="63"/>
      <c r="E2" s="62" t="str">
        <f>'แบบ ปร6'!E3</f>
        <v>งานผังบริเวณและสิ่งก่อสร้างประกอบอื่น ๆ</v>
      </c>
      <c r="F2" s="62"/>
      <c r="G2" s="78"/>
      <c r="H2" s="78"/>
      <c r="I2" s="78"/>
      <c r="J2" s="78"/>
      <c r="K2" s="78" t="s">
        <v>74</v>
      </c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</row>
    <row r="3" spans="1:110" s="27" customFormat="1" ht="23.25">
      <c r="A3" s="62" t="s">
        <v>2</v>
      </c>
      <c r="B3" s="63"/>
      <c r="C3" s="63"/>
      <c r="D3" s="63"/>
      <c r="E3" s="62" t="str">
        <f>'แบบ ปร6'!E4</f>
        <v>ก่อสร้างและซ่อมแซมรั้วและถนน ศูนย์คอมพิวเตอร์หลัก สำนักงานปลัดกระทรวงการคลัง จังหวัดปทุมธานี</v>
      </c>
      <c r="F3" s="62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</row>
    <row r="4" spans="1:110" s="1" customFormat="1" ht="26.25" customHeight="1">
      <c r="A4" s="1" t="s">
        <v>43</v>
      </c>
      <c r="B4" s="2"/>
      <c r="C4" s="2"/>
      <c r="D4" s="2" t="s">
        <v>90</v>
      </c>
      <c r="E4" s="1" t="str">
        <f>'แบบ ปร6'!E5</f>
        <v>ศูนย์คอมพิวเตอร์หลัก สำนักงานปลัดกระทรวงการคลัง จังหวัดปทุมธานี</v>
      </c>
      <c r="G4" s="4"/>
      <c r="I4" s="4"/>
      <c r="J4" s="4" t="s">
        <v>3</v>
      </c>
      <c r="K4" s="4" t="str">
        <f>'แบบ ปร6'!$E$6</f>
        <v>58/2568</v>
      </c>
      <c r="L4" s="4"/>
      <c r="M4" s="5"/>
      <c r="N4" s="6"/>
      <c r="O4" s="3"/>
    </row>
    <row r="5" spans="1:110" s="1" customFormat="1" ht="26.25" customHeight="1">
      <c r="A5" s="1" t="s">
        <v>83</v>
      </c>
      <c r="B5" s="2"/>
      <c r="C5" s="2"/>
      <c r="D5" s="2"/>
      <c r="E5" s="1" t="str">
        <f>'แบบ ปร6'!$I$7</f>
        <v>สำนักงานปลัดกระทรวงการคลัง</v>
      </c>
      <c r="G5" s="4"/>
      <c r="I5" s="4"/>
      <c r="J5" s="4"/>
      <c r="K5" s="4"/>
      <c r="L5" s="4"/>
      <c r="M5" s="5"/>
      <c r="N5" s="6"/>
      <c r="O5" s="3"/>
    </row>
    <row r="6" spans="1:110" s="1" customFormat="1" ht="30" customHeight="1">
      <c r="A6" s="86" t="s">
        <v>46</v>
      </c>
      <c r="B6" s="87"/>
      <c r="C6" s="87"/>
      <c r="D6" s="87"/>
      <c r="E6" s="88" t="s">
        <v>212</v>
      </c>
      <c r="F6" s="88"/>
      <c r="G6" s="4"/>
      <c r="I6" s="57"/>
      <c r="J6" s="4" t="s">
        <v>204</v>
      </c>
      <c r="K6" s="7" t="s">
        <v>4</v>
      </c>
      <c r="L6" s="7" t="s">
        <v>205</v>
      </c>
      <c r="M6" s="4" t="s">
        <v>88</v>
      </c>
      <c r="N6" s="9"/>
      <c r="O6" s="8"/>
    </row>
    <row r="7" spans="1:110" s="1" customFormat="1" ht="30" customHeight="1">
      <c r="A7" s="86" t="s">
        <v>187</v>
      </c>
      <c r="B7" s="87"/>
      <c r="C7" s="360" t="s">
        <v>206</v>
      </c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8"/>
    </row>
    <row r="8" spans="1:110" s="1" customFormat="1" ht="19.5" customHeight="1">
      <c r="B8" s="2"/>
      <c r="C8" s="2"/>
      <c r="D8" s="2"/>
      <c r="G8" s="4"/>
      <c r="I8" s="4"/>
      <c r="J8" s="4"/>
      <c r="K8" s="7"/>
      <c r="L8" s="7"/>
      <c r="M8" s="8"/>
      <c r="N8" s="6" t="s">
        <v>5</v>
      </c>
    </row>
    <row r="9" spans="1:110" s="11" customFormat="1" ht="21" customHeight="1">
      <c r="A9" s="350" t="s">
        <v>6</v>
      </c>
      <c r="B9" s="351" t="s">
        <v>7</v>
      </c>
      <c r="C9" s="352"/>
      <c r="D9" s="352"/>
      <c r="E9" s="352"/>
      <c r="F9" s="353"/>
      <c r="G9" s="357" t="s">
        <v>8</v>
      </c>
      <c r="H9" s="358" t="s">
        <v>9</v>
      </c>
      <c r="I9" s="357" t="s">
        <v>10</v>
      </c>
      <c r="J9" s="357"/>
      <c r="K9" s="359" t="s">
        <v>11</v>
      </c>
      <c r="L9" s="359"/>
      <c r="M9" s="10" t="s">
        <v>10</v>
      </c>
      <c r="N9" s="358" t="s">
        <v>12</v>
      </c>
    </row>
    <row r="10" spans="1:110" s="11" customFormat="1" ht="21" customHeight="1">
      <c r="A10" s="350"/>
      <c r="B10" s="354"/>
      <c r="C10" s="355"/>
      <c r="D10" s="355"/>
      <c r="E10" s="355"/>
      <c r="F10" s="356"/>
      <c r="G10" s="357"/>
      <c r="H10" s="358"/>
      <c r="I10" s="85" t="s">
        <v>13</v>
      </c>
      <c r="J10" s="85" t="s">
        <v>14</v>
      </c>
      <c r="K10" s="85" t="s">
        <v>13</v>
      </c>
      <c r="L10" s="84" t="s">
        <v>14</v>
      </c>
      <c r="M10" s="12" t="s">
        <v>15</v>
      </c>
      <c r="N10" s="358"/>
    </row>
    <row r="11" spans="1:110" ht="22.5" customHeight="1">
      <c r="A11" s="13"/>
      <c r="B11" s="126" t="s">
        <v>188</v>
      </c>
      <c r="C11" s="126"/>
      <c r="D11" s="126"/>
      <c r="E11" s="55"/>
      <c r="F11" s="182"/>
      <c r="G11" s="14"/>
      <c r="H11" s="15"/>
      <c r="I11" s="16"/>
      <c r="J11" s="17"/>
      <c r="K11" s="17"/>
      <c r="L11" s="17"/>
      <c r="M11" s="17"/>
      <c r="N11" s="18"/>
    </row>
    <row r="12" spans="1:110" ht="22.5" customHeight="1">
      <c r="A12" s="179">
        <v>1</v>
      </c>
      <c r="B12" s="210" t="s">
        <v>189</v>
      </c>
      <c r="C12" s="176"/>
      <c r="D12" s="176"/>
      <c r="E12" s="177"/>
      <c r="F12" s="177"/>
      <c r="G12" s="178"/>
      <c r="H12" s="21"/>
      <c r="I12" s="22"/>
      <c r="J12" s="61">
        <f>J19</f>
        <v>72900</v>
      </c>
      <c r="K12" s="23"/>
      <c r="L12" s="61">
        <f>L19</f>
        <v>0</v>
      </c>
      <c r="M12" s="61">
        <f>J12+L12</f>
        <v>72900</v>
      </c>
      <c r="N12" s="24"/>
    </row>
    <row r="13" spans="1:110" ht="22.5" customHeight="1" thickBot="1">
      <c r="A13" s="80"/>
      <c r="B13" s="69"/>
      <c r="C13" s="135"/>
      <c r="D13" s="135"/>
      <c r="E13" s="81"/>
      <c r="F13" s="81"/>
      <c r="G13" s="70"/>
      <c r="H13" s="71"/>
      <c r="I13" s="72"/>
      <c r="J13" s="73"/>
      <c r="K13" s="73"/>
      <c r="L13" s="73"/>
      <c r="M13" s="61"/>
      <c r="N13" s="123"/>
    </row>
    <row r="14" spans="1:110" s="11" customFormat="1" ht="22.5" customHeight="1" thickTop="1">
      <c r="A14" s="184"/>
      <c r="B14" s="344" t="s">
        <v>190</v>
      </c>
      <c r="C14" s="345"/>
      <c r="D14" s="345"/>
      <c r="E14" s="345"/>
      <c r="F14" s="346"/>
      <c r="G14" s="185"/>
      <c r="H14" s="186"/>
      <c r="I14" s="187"/>
      <c r="J14" s="188">
        <f>SUM(J12:J13)</f>
        <v>72900</v>
      </c>
      <c r="K14" s="188"/>
      <c r="L14" s="188">
        <f>SUM(L12:L13)</f>
        <v>0</v>
      </c>
      <c r="M14" s="188">
        <f>SUM(M12:M13)</f>
        <v>72900</v>
      </c>
      <c r="N14" s="189"/>
    </row>
    <row r="15" spans="1:110" s="134" customFormat="1" ht="9.9499999999999993" customHeight="1">
      <c r="A15" s="127"/>
      <c r="B15" s="128"/>
      <c r="C15" s="128"/>
      <c r="D15" s="128"/>
      <c r="E15" s="128"/>
      <c r="F15" s="128"/>
      <c r="G15" s="129"/>
      <c r="H15" s="130"/>
      <c r="I15" s="131"/>
      <c r="J15" s="132"/>
      <c r="K15" s="132"/>
      <c r="L15" s="132"/>
      <c r="M15" s="132"/>
      <c r="N15" s="133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</row>
    <row r="16" spans="1:110" ht="22.5" customHeight="1">
      <c r="A16" s="124">
        <v>1</v>
      </c>
      <c r="B16" s="74" t="str">
        <f>$B$12</f>
        <v>งานรั้วชั่วคราว</v>
      </c>
      <c r="C16" s="68"/>
      <c r="D16" s="68"/>
      <c r="E16" s="68"/>
      <c r="F16" s="198"/>
      <c r="G16" s="125"/>
      <c r="H16" s="119"/>
      <c r="I16" s="120"/>
      <c r="J16" s="121"/>
      <c r="K16" s="121"/>
      <c r="L16" s="121"/>
      <c r="M16" s="121"/>
      <c r="N16" s="122"/>
    </row>
    <row r="17" spans="1:110" ht="22.5" customHeight="1">
      <c r="A17" s="197"/>
      <c r="B17" s="204" t="s">
        <v>77</v>
      </c>
      <c r="C17" s="203" t="s">
        <v>186</v>
      </c>
      <c r="D17" s="200"/>
      <c r="E17" s="200"/>
      <c r="F17" s="201"/>
      <c r="G17" s="56">
        <v>48.6</v>
      </c>
      <c r="H17" s="220" t="s">
        <v>123</v>
      </c>
      <c r="I17" s="22">
        <v>1500</v>
      </c>
      <c r="J17" s="208">
        <f>ROUND(G17*I17,2)</f>
        <v>72900</v>
      </c>
      <c r="K17" s="209">
        <v>0</v>
      </c>
      <c r="L17" s="208">
        <f>ROUND(G17*K17,2)</f>
        <v>0</v>
      </c>
      <c r="M17" s="208">
        <f t="shared" ref="M17" si="0">J17+L17</f>
        <v>72900</v>
      </c>
      <c r="N17" s="205" t="s">
        <v>146</v>
      </c>
      <c r="O17" s="20" t="s">
        <v>191</v>
      </c>
    </row>
    <row r="18" spans="1:110" ht="22.5" customHeight="1" thickBot="1">
      <c r="A18" s="79"/>
      <c r="B18" s="69"/>
      <c r="C18" s="135"/>
      <c r="D18" s="135"/>
      <c r="E18" s="83"/>
      <c r="F18" s="199"/>
      <c r="G18" s="82"/>
      <c r="H18" s="60"/>
      <c r="I18" s="66"/>
      <c r="J18" s="61"/>
      <c r="K18" s="61"/>
      <c r="L18" s="61"/>
      <c r="M18" s="61"/>
      <c r="N18" s="60"/>
    </row>
    <row r="19" spans="1:110" ht="22.5" customHeight="1" thickTop="1">
      <c r="A19" s="190"/>
      <c r="B19" s="347" t="s">
        <v>102</v>
      </c>
      <c r="C19" s="348"/>
      <c r="D19" s="348"/>
      <c r="E19" s="348"/>
      <c r="F19" s="195"/>
      <c r="G19" s="191"/>
      <c r="H19" s="192"/>
      <c r="I19" s="193"/>
      <c r="J19" s="194">
        <f>SUM(J17:J18)</f>
        <v>72900</v>
      </c>
      <c r="K19" s="194"/>
      <c r="L19" s="194">
        <f>SUM(L17:L18)</f>
        <v>0</v>
      </c>
      <c r="M19" s="194">
        <f>SUM(M17:M18)</f>
        <v>72900</v>
      </c>
      <c r="N19" s="192"/>
    </row>
    <row r="20" spans="1:110" s="134" customFormat="1" ht="9.9499999999999993" customHeight="1">
      <c r="A20" s="127"/>
      <c r="B20" s="128"/>
      <c r="C20" s="128"/>
      <c r="D20" s="128"/>
      <c r="E20" s="128"/>
      <c r="F20" s="128"/>
      <c r="G20" s="129"/>
      <c r="H20" s="130"/>
      <c r="I20" s="131"/>
      <c r="J20" s="132"/>
      <c r="K20" s="132"/>
      <c r="L20" s="132"/>
      <c r="M20" s="132"/>
      <c r="N20" s="130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</row>
  </sheetData>
  <sheetProtection selectLockedCells="1" selectUnlockedCells="1"/>
  <mergeCells count="11">
    <mergeCell ref="B14:F14"/>
    <mergeCell ref="B19:E19"/>
    <mergeCell ref="E1:N1"/>
    <mergeCell ref="A9:A10"/>
    <mergeCell ref="B9:F10"/>
    <mergeCell ref="G9:G10"/>
    <mergeCell ref="H9:H10"/>
    <mergeCell ref="I9:J9"/>
    <mergeCell ref="K9:L9"/>
    <mergeCell ref="N9:N10"/>
    <mergeCell ref="C7:N7"/>
  </mergeCells>
  <printOptions horizontalCentered="1"/>
  <pageMargins left="0.70866141732283505" right="0.70866141732283505" top="0.74803149606299202" bottom="0" header="0.31496062992126" footer="0.31496062992126"/>
  <pageSetup paperSize="9" scale="53" firstPageNumber="0" orientation="landscape" r:id="rId1"/>
  <headerFooter alignWithMargins="0">
    <oddHeader>&amp;Rแบบ  ปร.4(พ)   แผ่นที่ &amp;P/&amp;N</oddHeader>
  </headerFooter>
  <rowBreaks count="1" manualBreakCount="1">
    <brk id="15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3"/>
  </sheetPr>
  <dimension ref="A1:DF80"/>
  <sheetViews>
    <sheetView tabSelected="1" view="pageBreakPreview" zoomScale="110" zoomScaleNormal="80" zoomScaleSheetLayoutView="110" workbookViewId="0">
      <pane xSplit="5" ySplit="9" topLeftCell="F40" activePane="bottomRight" state="frozen"/>
      <selection pane="topRight" activeCell="E1" sqref="E1"/>
      <selection pane="bottomLeft" activeCell="A10" sqref="A10"/>
      <selection pane="bottomRight" activeCell="E36" sqref="E36"/>
    </sheetView>
  </sheetViews>
  <sheetFormatPr defaultColWidth="9.140625" defaultRowHeight="21" customHeight="1"/>
  <cols>
    <col min="1" max="1" width="7.85546875" style="25" customWidth="1"/>
    <col min="2" max="2" width="6.7109375" style="25" customWidth="1"/>
    <col min="3" max="4" width="7.42578125" style="25" customWidth="1"/>
    <col min="5" max="5" width="49.85546875" style="20" customWidth="1"/>
    <col min="6" max="6" width="23.140625" style="20" customWidth="1"/>
    <col min="7" max="7" width="11.5703125" style="8" customWidth="1"/>
    <col min="8" max="8" width="9.140625" style="20"/>
    <col min="9" max="9" width="14.7109375" style="26" customWidth="1"/>
    <col min="10" max="10" width="14.7109375" style="8" customWidth="1"/>
    <col min="11" max="11" width="14.7109375" style="26" customWidth="1"/>
    <col min="12" max="13" width="14.7109375" style="8" customWidth="1"/>
    <col min="14" max="14" width="46.5703125" style="19" bestFit="1" customWidth="1"/>
    <col min="15" max="15" width="14" style="20" customWidth="1"/>
    <col min="16" max="16" width="17.28515625" style="20" bestFit="1" customWidth="1"/>
    <col min="17" max="17" width="16.85546875" style="20" customWidth="1"/>
    <col min="18" max="18" width="9.140625" style="20"/>
    <col min="19" max="20" width="14.28515625" style="20" bestFit="1" customWidth="1"/>
    <col min="21" max="21" width="9.140625" style="20"/>
    <col min="22" max="22" width="10.42578125" style="20" customWidth="1"/>
    <col min="23" max="16384" width="9.140625" style="20"/>
  </cols>
  <sheetData>
    <row r="1" spans="1:22" s="1" customFormat="1" ht="30" customHeight="1">
      <c r="B1" s="2"/>
      <c r="C1" s="2"/>
      <c r="D1" s="2"/>
      <c r="E1" s="349" t="s">
        <v>0</v>
      </c>
      <c r="F1" s="349"/>
      <c r="G1" s="349"/>
      <c r="H1" s="349"/>
      <c r="I1" s="349"/>
      <c r="J1" s="349"/>
      <c r="K1" s="349"/>
      <c r="L1" s="349"/>
      <c r="M1" s="349"/>
      <c r="N1" s="349"/>
      <c r="O1" s="3"/>
    </row>
    <row r="2" spans="1:22" s="27" customFormat="1" ht="23.25">
      <c r="A2" s="62" t="s">
        <v>1</v>
      </c>
      <c r="B2" s="63"/>
      <c r="C2" s="63"/>
      <c r="D2" s="63"/>
      <c r="E2" s="62" t="str">
        <f>'แบบ ปร6'!E3</f>
        <v>งานผังบริเวณและสิ่งก่อสร้างประกอบอื่น ๆ</v>
      </c>
      <c r="F2" s="62"/>
      <c r="G2" s="78"/>
      <c r="H2" s="78"/>
      <c r="I2" s="78"/>
      <c r="J2" s="78"/>
      <c r="K2" s="78" t="s">
        <v>74</v>
      </c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</row>
    <row r="3" spans="1:22" s="27" customFormat="1" ht="23.25">
      <c r="A3" s="62" t="s">
        <v>2</v>
      </c>
      <c r="B3" s="63"/>
      <c r="C3" s="63"/>
      <c r="D3" s="63"/>
      <c r="E3" s="62" t="str">
        <f>'แบบ ปร6'!E4</f>
        <v>ก่อสร้างและซ่อมแซมรั้วและถนน ศูนย์คอมพิวเตอร์หลัก สำนักงานปลัดกระทรวงการคลัง จังหวัดปทุมธานี</v>
      </c>
      <c r="F3" s="62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</row>
    <row r="4" spans="1:22" s="1" customFormat="1" ht="26.25" customHeight="1">
      <c r="A4" s="1" t="s">
        <v>43</v>
      </c>
      <c r="B4" s="2"/>
      <c r="C4" s="2"/>
      <c r="D4" s="2" t="s">
        <v>90</v>
      </c>
      <c r="E4" s="1" t="str">
        <f>'แบบ ปร6'!E5</f>
        <v>ศูนย์คอมพิวเตอร์หลัก สำนักงานปลัดกระทรวงการคลัง จังหวัดปทุมธานี</v>
      </c>
      <c r="G4" s="4"/>
      <c r="I4" s="4"/>
      <c r="J4" s="4" t="s">
        <v>3</v>
      </c>
      <c r="K4" s="4" t="str">
        <f>'แบบ ปร6'!$E$6</f>
        <v>58/2568</v>
      </c>
      <c r="L4" s="4"/>
      <c r="M4" s="5"/>
      <c r="N4" s="6"/>
      <c r="O4" s="3"/>
    </row>
    <row r="5" spans="1:22" s="1" customFormat="1" ht="26.25" customHeight="1">
      <c r="A5" s="1" t="s">
        <v>83</v>
      </c>
      <c r="B5" s="2"/>
      <c r="C5" s="2"/>
      <c r="D5" s="2"/>
      <c r="E5" s="1" t="str">
        <f>'แบบ ปร6'!$I$7</f>
        <v>สำนักงานปลัดกระทรวงการคลัง</v>
      </c>
      <c r="G5" s="4"/>
      <c r="I5" s="4"/>
      <c r="J5" s="4"/>
      <c r="K5" s="4"/>
      <c r="L5" s="4"/>
      <c r="M5" s="5"/>
      <c r="N5" s="6"/>
      <c r="O5" s="3"/>
    </row>
    <row r="6" spans="1:22" s="1" customFormat="1" ht="30" customHeight="1">
      <c r="A6" s="86" t="s">
        <v>46</v>
      </c>
      <c r="B6" s="87"/>
      <c r="C6" s="87"/>
      <c r="D6" s="87"/>
      <c r="E6" s="88" t="s">
        <v>212</v>
      </c>
      <c r="F6" s="88"/>
      <c r="G6" s="4"/>
      <c r="I6" s="57"/>
      <c r="J6" s="4" t="s">
        <v>204</v>
      </c>
      <c r="K6" s="7" t="s">
        <v>4</v>
      </c>
      <c r="L6" s="7" t="s">
        <v>205</v>
      </c>
      <c r="M6" s="4" t="s">
        <v>88</v>
      </c>
      <c r="N6" s="9"/>
      <c r="O6" s="8"/>
    </row>
    <row r="7" spans="1:22" s="1" customFormat="1" ht="19.5" customHeight="1">
      <c r="B7" s="2"/>
      <c r="C7" s="2"/>
      <c r="D7" s="2"/>
      <c r="G7" s="4"/>
      <c r="I7" s="4"/>
      <c r="J7" s="4"/>
      <c r="K7" s="7"/>
      <c r="L7" s="7"/>
      <c r="M7" s="8"/>
      <c r="N7" s="6" t="s">
        <v>5</v>
      </c>
    </row>
    <row r="8" spans="1:22" s="11" customFormat="1" ht="21" customHeight="1">
      <c r="A8" s="350" t="s">
        <v>6</v>
      </c>
      <c r="B8" s="351" t="s">
        <v>7</v>
      </c>
      <c r="C8" s="352"/>
      <c r="D8" s="352"/>
      <c r="E8" s="352"/>
      <c r="F8" s="353"/>
      <c r="G8" s="357" t="s">
        <v>8</v>
      </c>
      <c r="H8" s="358" t="s">
        <v>9</v>
      </c>
      <c r="I8" s="357" t="s">
        <v>10</v>
      </c>
      <c r="J8" s="357"/>
      <c r="K8" s="359" t="s">
        <v>11</v>
      </c>
      <c r="L8" s="359"/>
      <c r="M8" s="10" t="s">
        <v>10</v>
      </c>
      <c r="N8" s="358" t="s">
        <v>12</v>
      </c>
    </row>
    <row r="9" spans="1:22" s="11" customFormat="1" ht="21" customHeight="1">
      <c r="A9" s="350"/>
      <c r="B9" s="354"/>
      <c r="C9" s="355"/>
      <c r="D9" s="355"/>
      <c r="E9" s="355"/>
      <c r="F9" s="356"/>
      <c r="G9" s="357"/>
      <c r="H9" s="358"/>
      <c r="I9" s="85" t="s">
        <v>13</v>
      </c>
      <c r="J9" s="85" t="s">
        <v>14</v>
      </c>
      <c r="K9" s="85" t="s">
        <v>13</v>
      </c>
      <c r="L9" s="84" t="s">
        <v>14</v>
      </c>
      <c r="M9" s="12" t="s">
        <v>15</v>
      </c>
      <c r="N9" s="358"/>
    </row>
    <row r="10" spans="1:22" ht="22.5" customHeight="1">
      <c r="A10" s="13"/>
      <c r="B10" s="126" t="s">
        <v>98</v>
      </c>
      <c r="C10" s="126"/>
      <c r="D10" s="126"/>
      <c r="E10" s="55"/>
      <c r="F10" s="182"/>
      <c r="G10" s="14"/>
      <c r="H10" s="15"/>
      <c r="I10" s="16"/>
      <c r="J10" s="17"/>
      <c r="K10" s="17"/>
      <c r="L10" s="17"/>
      <c r="M10" s="17"/>
      <c r="N10" s="18"/>
    </row>
    <row r="11" spans="1:22" ht="22.5" customHeight="1">
      <c r="A11" s="179">
        <v>1</v>
      </c>
      <c r="B11" s="210" t="s">
        <v>99</v>
      </c>
      <c r="C11" s="176"/>
      <c r="D11" s="176"/>
      <c r="E11" s="177"/>
      <c r="F11" s="177"/>
      <c r="G11" s="178"/>
      <c r="H11" s="21"/>
      <c r="I11" s="22"/>
      <c r="J11" s="61">
        <f>J26</f>
        <v>0</v>
      </c>
      <c r="K11" s="23"/>
      <c r="L11" s="61">
        <f>L26</f>
        <v>48420</v>
      </c>
      <c r="M11" s="61">
        <f>J11+L11</f>
        <v>48420</v>
      </c>
      <c r="N11" s="21" t="s">
        <v>201</v>
      </c>
    </row>
    <row r="12" spans="1:22" ht="22.5" customHeight="1">
      <c r="A12" s="179">
        <v>2</v>
      </c>
      <c r="B12" s="164" t="s">
        <v>100</v>
      </c>
      <c r="C12" s="181"/>
      <c r="D12" s="181"/>
      <c r="E12" s="207"/>
      <c r="F12" s="207"/>
      <c r="G12" s="65"/>
      <c r="H12" s="60"/>
      <c r="I12" s="66"/>
      <c r="J12" s="61">
        <f>J54</f>
        <v>293176.19</v>
      </c>
      <c r="K12" s="61"/>
      <c r="L12" s="61">
        <f>L54</f>
        <v>105143.95999999999</v>
      </c>
      <c r="M12" s="61">
        <f>J12+L12</f>
        <v>398320.15</v>
      </c>
      <c r="N12" s="60" t="s">
        <v>202</v>
      </c>
    </row>
    <row r="13" spans="1:22" ht="22.5" customHeight="1">
      <c r="A13" s="179">
        <v>3</v>
      </c>
      <c r="B13" s="180" t="s">
        <v>101</v>
      </c>
      <c r="C13" s="181"/>
      <c r="D13" s="181"/>
      <c r="E13" s="64"/>
      <c r="F13" s="64"/>
      <c r="G13" s="65"/>
      <c r="H13" s="60"/>
      <c r="I13" s="66"/>
      <c r="J13" s="61">
        <f>J69</f>
        <v>82142.579999999987</v>
      </c>
      <c r="K13" s="61"/>
      <c r="L13" s="61">
        <f>L69</f>
        <v>10514.68</v>
      </c>
      <c r="M13" s="61">
        <f>J13+L13</f>
        <v>92657.25999999998</v>
      </c>
      <c r="N13" s="60" t="s">
        <v>203</v>
      </c>
    </row>
    <row r="14" spans="1:22" ht="22.5" customHeight="1">
      <c r="A14" s="221">
        <v>4</v>
      </c>
      <c r="B14" s="180" t="s">
        <v>165</v>
      </c>
      <c r="C14" s="181"/>
      <c r="D14" s="181"/>
      <c r="E14" s="64"/>
      <c r="F14" s="64"/>
      <c r="G14" s="65"/>
      <c r="H14" s="60"/>
      <c r="I14" s="66"/>
      <c r="J14" s="61">
        <f t="shared" ref="J14:L14" si="0">J74</f>
        <v>500</v>
      </c>
      <c r="K14" s="61"/>
      <c r="L14" s="61">
        <f t="shared" si="0"/>
        <v>0</v>
      </c>
      <c r="M14" s="61">
        <f>J14+L14</f>
        <v>500</v>
      </c>
      <c r="N14" s="67"/>
    </row>
    <row r="15" spans="1:22" ht="22.5" customHeight="1">
      <c r="A15" s="221">
        <v>5</v>
      </c>
      <c r="B15" s="180" t="s">
        <v>167</v>
      </c>
      <c r="C15" s="181"/>
      <c r="D15" s="181"/>
      <c r="E15" s="64"/>
      <c r="F15" s="64"/>
      <c r="G15" s="65"/>
      <c r="H15" s="60"/>
      <c r="I15" s="66"/>
      <c r="J15" s="61">
        <f>J79</f>
        <v>1500</v>
      </c>
      <c r="K15" s="61"/>
      <c r="L15" s="61">
        <f>L79</f>
        <v>0</v>
      </c>
      <c r="M15" s="61">
        <f>J15+L15</f>
        <v>1500</v>
      </c>
      <c r="N15" s="67"/>
    </row>
    <row r="16" spans="1:22" ht="22.5" customHeight="1" thickBot="1">
      <c r="A16" s="80"/>
      <c r="B16" s="69"/>
      <c r="C16" s="135"/>
      <c r="D16" s="135"/>
      <c r="E16" s="81"/>
      <c r="F16" s="81"/>
      <c r="G16" s="70"/>
      <c r="H16" s="71"/>
      <c r="I16" s="72"/>
      <c r="J16" s="73"/>
      <c r="K16" s="73"/>
      <c r="L16" s="73"/>
      <c r="M16" s="61"/>
      <c r="N16" s="123"/>
    </row>
    <row r="17" spans="1:110" s="11" customFormat="1" ht="22.5" customHeight="1" thickTop="1">
      <c r="A17" s="184"/>
      <c r="B17" s="344" t="s">
        <v>210</v>
      </c>
      <c r="C17" s="345"/>
      <c r="D17" s="345"/>
      <c r="E17" s="345"/>
      <c r="F17" s="346"/>
      <c r="G17" s="185"/>
      <c r="H17" s="186"/>
      <c r="I17" s="187"/>
      <c r="J17" s="188">
        <f>SUM(J11:J16)</f>
        <v>377318.77</v>
      </c>
      <c r="K17" s="188"/>
      <c r="L17" s="188">
        <f>SUM(L11:L16)</f>
        <v>164078.63999999998</v>
      </c>
      <c r="M17" s="188">
        <f>SUM(M11:M16)</f>
        <v>541397.41</v>
      </c>
      <c r="N17" s="189"/>
    </row>
    <row r="18" spans="1:110" s="134" customFormat="1" ht="9.9499999999999993" customHeight="1">
      <c r="A18" s="127"/>
      <c r="B18" s="128"/>
      <c r="C18" s="128"/>
      <c r="D18" s="128"/>
      <c r="E18" s="128"/>
      <c r="F18" s="128"/>
      <c r="G18" s="129"/>
      <c r="H18" s="130"/>
      <c r="I18" s="131"/>
      <c r="J18" s="132"/>
      <c r="K18" s="132"/>
      <c r="L18" s="132"/>
      <c r="M18" s="132"/>
      <c r="N18" s="133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</row>
    <row r="19" spans="1:110" ht="22.5" customHeight="1">
      <c r="A19" s="124">
        <v>1</v>
      </c>
      <c r="B19" s="74" t="str">
        <f>$B$11</f>
        <v>งานเตรียมการ</v>
      </c>
      <c r="C19" s="68"/>
      <c r="D19" s="68"/>
      <c r="E19" s="68"/>
      <c r="F19" s="198"/>
      <c r="G19" s="125"/>
      <c r="H19" s="119"/>
      <c r="I19" s="120"/>
      <c r="J19" s="121"/>
      <c r="K19" s="121"/>
      <c r="L19" s="121"/>
      <c r="M19" s="121"/>
      <c r="N19" s="122"/>
    </row>
    <row r="20" spans="1:110" ht="22.5" customHeight="1">
      <c r="A20" s="197"/>
      <c r="B20" s="204" t="s">
        <v>77</v>
      </c>
      <c r="C20" s="203" t="s">
        <v>103</v>
      </c>
      <c r="D20" s="200"/>
      <c r="E20" s="200"/>
      <c r="F20" s="201"/>
      <c r="G20" s="56">
        <v>1</v>
      </c>
      <c r="H20" s="220" t="s">
        <v>161</v>
      </c>
      <c r="I20" s="22">
        <v>0</v>
      </c>
      <c r="J20" s="208">
        <f>ROUND(G20*I20,2)</f>
        <v>0</v>
      </c>
      <c r="K20" s="209">
        <f>ROUNDUP((179*46*3.03),-2)</f>
        <v>25000</v>
      </c>
      <c r="L20" s="208">
        <f>ROUND(G20*K20,2)</f>
        <v>25000</v>
      </c>
      <c r="M20" s="208">
        <f>J20+L20</f>
        <v>25000</v>
      </c>
      <c r="N20" s="205" t="s">
        <v>146</v>
      </c>
      <c r="O20" s="20" t="s">
        <v>200</v>
      </c>
    </row>
    <row r="21" spans="1:110" ht="22.5" customHeight="1">
      <c r="A21" s="197"/>
      <c r="B21" s="204" t="s">
        <v>78</v>
      </c>
      <c r="C21" s="211" t="s">
        <v>104</v>
      </c>
      <c r="D21" s="203"/>
      <c r="E21" s="200"/>
      <c r="F21" s="201"/>
      <c r="G21" s="56">
        <f>4.38+2.72</f>
        <v>7.1</v>
      </c>
      <c r="H21" s="21" t="s">
        <v>85</v>
      </c>
      <c r="I21" s="22">
        <v>0</v>
      </c>
      <c r="J21" s="208">
        <f>ROUND(G21*I21,2)</f>
        <v>0</v>
      </c>
      <c r="K21" s="209">
        <v>600</v>
      </c>
      <c r="L21" s="208">
        <f>ROUND(G21*K21,2)</f>
        <v>4260</v>
      </c>
      <c r="M21" s="208">
        <f t="shared" ref="M21:M23" si="1">J21+L21</f>
        <v>4260</v>
      </c>
      <c r="N21" s="205" t="s">
        <v>194</v>
      </c>
    </row>
    <row r="22" spans="1:110" ht="22.5" customHeight="1">
      <c r="A22" s="197"/>
      <c r="B22" s="204" t="s">
        <v>79</v>
      </c>
      <c r="C22" s="212" t="s">
        <v>105</v>
      </c>
      <c r="D22" s="203"/>
      <c r="E22" s="200"/>
      <c r="F22" s="201"/>
      <c r="G22" s="56">
        <v>102</v>
      </c>
      <c r="H22" s="21" t="s">
        <v>84</v>
      </c>
      <c r="I22" s="22">
        <v>0</v>
      </c>
      <c r="J22" s="208">
        <f t="shared" ref="J22:J23" si="2">ROUND(G22*I22,2)</f>
        <v>0</v>
      </c>
      <c r="K22" s="209">
        <v>60</v>
      </c>
      <c r="L22" s="208">
        <f t="shared" ref="L22:L23" si="3">ROUND(G22*K22,2)</f>
        <v>6120</v>
      </c>
      <c r="M22" s="208">
        <f t="shared" si="1"/>
        <v>6120</v>
      </c>
      <c r="N22" s="205" t="s">
        <v>195</v>
      </c>
    </row>
    <row r="23" spans="1:110" ht="22.5" customHeight="1">
      <c r="A23" s="197"/>
      <c r="B23" s="204" t="s">
        <v>80</v>
      </c>
      <c r="C23" s="211" t="s">
        <v>106</v>
      </c>
      <c r="D23" s="203"/>
      <c r="E23" s="200"/>
      <c r="F23" s="201"/>
      <c r="G23" s="56">
        <v>152</v>
      </c>
      <c r="H23" s="21" t="s">
        <v>84</v>
      </c>
      <c r="I23" s="219">
        <v>0</v>
      </c>
      <c r="J23" s="208">
        <f t="shared" si="2"/>
        <v>0</v>
      </c>
      <c r="K23" s="209">
        <v>70</v>
      </c>
      <c r="L23" s="208">
        <f t="shared" si="3"/>
        <v>10640</v>
      </c>
      <c r="M23" s="208">
        <f t="shared" si="1"/>
        <v>10640</v>
      </c>
      <c r="N23" s="205" t="s">
        <v>196</v>
      </c>
    </row>
    <row r="24" spans="1:110" ht="22.5" customHeight="1">
      <c r="A24" s="197"/>
      <c r="B24" s="204" t="s">
        <v>180</v>
      </c>
      <c r="C24" s="222" t="s">
        <v>181</v>
      </c>
      <c r="D24" s="20"/>
      <c r="E24" s="11"/>
      <c r="F24" s="223"/>
      <c r="G24" s="82">
        <f>ROUNDDOWN(40.29*3*2,-1)</f>
        <v>240</v>
      </c>
      <c r="H24" s="60" t="s">
        <v>84</v>
      </c>
      <c r="I24" s="219">
        <v>0</v>
      </c>
      <c r="J24" s="208">
        <v>0</v>
      </c>
      <c r="K24" s="224">
        <v>10</v>
      </c>
      <c r="L24" s="208">
        <f t="shared" ref="L24" si="4">ROUND(G24*K24,2)</f>
        <v>2400</v>
      </c>
      <c r="M24" s="208">
        <f t="shared" ref="M24" si="5">J24+L24</f>
        <v>2400</v>
      </c>
      <c r="N24" s="225" t="s">
        <v>146</v>
      </c>
    </row>
    <row r="25" spans="1:110" ht="22.5" customHeight="1" thickBot="1">
      <c r="A25" s="79"/>
      <c r="B25" s="69"/>
      <c r="C25" s="135"/>
      <c r="D25" s="135"/>
      <c r="E25" s="83"/>
      <c r="F25" s="199"/>
      <c r="G25" s="82"/>
      <c r="H25" s="60"/>
      <c r="I25" s="66"/>
      <c r="J25" s="61"/>
      <c r="K25" s="61"/>
      <c r="L25" s="61"/>
      <c r="M25" s="61"/>
      <c r="N25" s="60"/>
    </row>
    <row r="26" spans="1:110" ht="22.5" customHeight="1" thickTop="1">
      <c r="A26" s="190"/>
      <c r="B26" s="347" t="s">
        <v>102</v>
      </c>
      <c r="C26" s="348"/>
      <c r="D26" s="348"/>
      <c r="E26" s="348"/>
      <c r="F26" s="195"/>
      <c r="G26" s="191"/>
      <c r="H26" s="192"/>
      <c r="I26" s="193"/>
      <c r="J26" s="194">
        <f>SUM(J20:J25)</f>
        <v>0</v>
      </c>
      <c r="K26" s="194"/>
      <c r="L26" s="194">
        <f>SUM(L20:L25)</f>
        <v>48420</v>
      </c>
      <c r="M26" s="194">
        <f>SUM(M20:M25)</f>
        <v>48420</v>
      </c>
      <c r="N26" s="192"/>
    </row>
    <row r="27" spans="1:110" s="134" customFormat="1" ht="9.9499999999999993" customHeight="1">
      <c r="A27" s="127"/>
      <c r="B27" s="128"/>
      <c r="C27" s="128"/>
      <c r="D27" s="128"/>
      <c r="E27" s="128"/>
      <c r="F27" s="128"/>
      <c r="G27" s="129"/>
      <c r="H27" s="130"/>
      <c r="I27" s="131"/>
      <c r="J27" s="132"/>
      <c r="K27" s="132"/>
      <c r="L27" s="132"/>
      <c r="M27" s="132"/>
      <c r="N27" s="130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</row>
    <row r="28" spans="1:110" ht="22.5" customHeight="1">
      <c r="A28" s="124">
        <v>2</v>
      </c>
      <c r="B28" s="74" t="str">
        <f>$B$12</f>
        <v>งานก่อสร้างรั้วกำแพงใหม่</v>
      </c>
      <c r="C28" s="68"/>
      <c r="D28" s="68"/>
      <c r="E28" s="68"/>
      <c r="F28" s="198"/>
      <c r="G28" s="125"/>
      <c r="H28" s="119"/>
      <c r="I28" s="120"/>
      <c r="J28" s="121"/>
      <c r="K28" s="121"/>
      <c r="L28" s="121"/>
      <c r="M28" s="121"/>
      <c r="N28" s="122"/>
    </row>
    <row r="29" spans="1:110" ht="22.5" customHeight="1">
      <c r="A29" s="197"/>
      <c r="B29" s="204" t="s">
        <v>81</v>
      </c>
      <c r="C29" s="203" t="s">
        <v>63</v>
      </c>
      <c r="D29" s="200"/>
      <c r="E29" s="200"/>
      <c r="F29" s="201"/>
      <c r="G29" s="56"/>
      <c r="H29" s="21"/>
      <c r="I29" s="22"/>
      <c r="J29" s="208"/>
      <c r="K29" s="209"/>
      <c r="L29" s="208"/>
      <c r="M29" s="208"/>
      <c r="N29" s="202"/>
    </row>
    <row r="30" spans="1:110" ht="22.5" customHeight="1">
      <c r="A30" s="197"/>
      <c r="B30" s="204"/>
      <c r="C30" s="213" t="s">
        <v>67</v>
      </c>
      <c r="D30" s="203" t="s">
        <v>183</v>
      </c>
      <c r="E30" s="203"/>
      <c r="F30" s="201"/>
      <c r="G30" s="56">
        <v>37</v>
      </c>
      <c r="H30" s="21" t="s">
        <v>86</v>
      </c>
      <c r="I30" s="22">
        <v>3050</v>
      </c>
      <c r="J30" s="208">
        <f t="shared" ref="J30:J42" si="6">ROUND(G30*I30,2)</f>
        <v>112850</v>
      </c>
      <c r="K30" s="209">
        <v>613</v>
      </c>
      <c r="L30" s="208">
        <f t="shared" ref="L30:L42" si="7">ROUND(G30*K30,2)</f>
        <v>22681</v>
      </c>
      <c r="M30" s="208">
        <f t="shared" ref="M30:M42" si="8">J30+L30</f>
        <v>135531</v>
      </c>
      <c r="N30" s="205" t="s">
        <v>193</v>
      </c>
    </row>
    <row r="31" spans="1:110" ht="22.5" customHeight="1">
      <c r="A31" s="197"/>
      <c r="B31" s="204"/>
      <c r="C31" s="213" t="s">
        <v>68</v>
      </c>
      <c r="D31" s="203" t="s">
        <v>111</v>
      </c>
      <c r="E31" s="203"/>
      <c r="F31" s="201"/>
      <c r="G31" s="56">
        <v>37</v>
      </c>
      <c r="H31" s="21" t="s">
        <v>86</v>
      </c>
      <c r="I31" s="22">
        <v>0</v>
      </c>
      <c r="J31" s="208">
        <f t="shared" si="6"/>
        <v>0</v>
      </c>
      <c r="K31" s="209">
        <v>180</v>
      </c>
      <c r="L31" s="208">
        <f t="shared" si="7"/>
        <v>6660</v>
      </c>
      <c r="M31" s="208">
        <f t="shared" si="8"/>
        <v>6660</v>
      </c>
      <c r="N31" s="205" t="s">
        <v>147</v>
      </c>
    </row>
    <row r="32" spans="1:110" ht="22.5" customHeight="1">
      <c r="A32" s="197"/>
      <c r="B32" s="204"/>
      <c r="C32" s="213" t="s">
        <v>69</v>
      </c>
      <c r="D32" s="203" t="s">
        <v>71</v>
      </c>
      <c r="E32" s="203"/>
      <c r="F32" s="201"/>
      <c r="G32" s="56">
        <v>0.83</v>
      </c>
      <c r="H32" s="21" t="s">
        <v>85</v>
      </c>
      <c r="I32" s="22">
        <v>0</v>
      </c>
      <c r="J32" s="208">
        <f t="shared" si="6"/>
        <v>0</v>
      </c>
      <c r="K32" s="209">
        <v>168</v>
      </c>
      <c r="L32" s="208">
        <f t="shared" si="7"/>
        <v>139.44</v>
      </c>
      <c r="M32" s="208">
        <f t="shared" si="8"/>
        <v>139.44</v>
      </c>
      <c r="N32" s="205" t="s">
        <v>148</v>
      </c>
    </row>
    <row r="33" spans="1:17" ht="22.5" customHeight="1">
      <c r="A33" s="197"/>
      <c r="B33" s="204"/>
      <c r="C33" s="213" t="s">
        <v>91</v>
      </c>
      <c r="D33" s="203" t="s">
        <v>65</v>
      </c>
      <c r="E33" s="203"/>
      <c r="F33" s="201"/>
      <c r="G33" s="56">
        <v>0.23</v>
      </c>
      <c r="H33" s="21" t="s">
        <v>85</v>
      </c>
      <c r="I33" s="22">
        <v>513.33000000000004</v>
      </c>
      <c r="J33" s="208">
        <f>ROUND(G33*I33,2)</f>
        <v>118.07</v>
      </c>
      <c r="K33" s="209">
        <v>112</v>
      </c>
      <c r="L33" s="208">
        <f t="shared" si="7"/>
        <v>25.76</v>
      </c>
      <c r="M33" s="208">
        <f t="shared" si="8"/>
        <v>143.82999999999998</v>
      </c>
      <c r="N33" s="205" t="s">
        <v>149</v>
      </c>
    </row>
    <row r="34" spans="1:17" ht="22.5" customHeight="1">
      <c r="A34" s="197"/>
      <c r="B34" s="204"/>
      <c r="C34" s="213" t="s">
        <v>92</v>
      </c>
      <c r="D34" s="203" t="s">
        <v>72</v>
      </c>
      <c r="E34" s="203"/>
      <c r="F34" s="201"/>
      <c r="G34" s="56">
        <v>0.23</v>
      </c>
      <c r="H34" s="21" t="s">
        <v>85</v>
      </c>
      <c r="I34" s="22">
        <v>2460</v>
      </c>
      <c r="J34" s="208">
        <f t="shared" si="6"/>
        <v>565.79999999999995</v>
      </c>
      <c r="K34" s="209">
        <v>426</v>
      </c>
      <c r="L34" s="208">
        <f t="shared" si="7"/>
        <v>97.98</v>
      </c>
      <c r="M34" s="208">
        <f t="shared" si="8"/>
        <v>663.78</v>
      </c>
      <c r="N34" s="205" t="s">
        <v>150</v>
      </c>
    </row>
    <row r="35" spans="1:17" ht="22.5" customHeight="1">
      <c r="A35" s="197"/>
      <c r="B35" s="204"/>
      <c r="C35" s="213" t="s">
        <v>93</v>
      </c>
      <c r="D35" s="203" t="s">
        <v>89</v>
      </c>
      <c r="E35" s="203"/>
      <c r="F35" s="201"/>
      <c r="G35" s="56">
        <v>11.62</v>
      </c>
      <c r="H35" s="21" t="s">
        <v>85</v>
      </c>
      <c r="I35" s="22">
        <v>2507</v>
      </c>
      <c r="J35" s="208">
        <f t="shared" si="6"/>
        <v>29131.34</v>
      </c>
      <c r="K35" s="209">
        <v>419</v>
      </c>
      <c r="L35" s="208">
        <f t="shared" si="7"/>
        <v>4868.78</v>
      </c>
      <c r="M35" s="208">
        <f t="shared" si="8"/>
        <v>34000.120000000003</v>
      </c>
      <c r="N35" s="205" t="s">
        <v>151</v>
      </c>
      <c r="O35" s="20">
        <v>11.57</v>
      </c>
      <c r="P35" s="231">
        <v>4.8000000000000001E-2</v>
      </c>
      <c r="Q35" s="20">
        <f>SUM(O35:P35)</f>
        <v>11.618</v>
      </c>
    </row>
    <row r="36" spans="1:17" ht="22.5" customHeight="1">
      <c r="A36" s="197"/>
      <c r="B36" s="204"/>
      <c r="C36" s="213" t="s">
        <v>94</v>
      </c>
      <c r="D36" s="203" t="s">
        <v>70</v>
      </c>
      <c r="E36" s="203"/>
      <c r="F36" s="201"/>
      <c r="G36" s="56">
        <v>131.9</v>
      </c>
      <c r="H36" s="21" t="s">
        <v>84</v>
      </c>
      <c r="I36" s="22">
        <v>0</v>
      </c>
      <c r="J36" s="208">
        <f t="shared" si="6"/>
        <v>0</v>
      </c>
      <c r="K36" s="209">
        <v>139</v>
      </c>
      <c r="L36" s="208">
        <f t="shared" si="7"/>
        <v>18334.099999999999</v>
      </c>
      <c r="M36" s="208">
        <f t="shared" si="8"/>
        <v>18334.099999999999</v>
      </c>
      <c r="N36" s="21" t="s">
        <v>152</v>
      </c>
    </row>
    <row r="37" spans="1:17" ht="22.5" customHeight="1">
      <c r="A37" s="197"/>
      <c r="B37" s="204"/>
      <c r="C37" s="213" t="s">
        <v>95</v>
      </c>
      <c r="D37" s="203" t="s">
        <v>87</v>
      </c>
      <c r="E37" s="203"/>
      <c r="F37" s="201"/>
      <c r="G37" s="56">
        <v>92.33</v>
      </c>
      <c r="H37" s="21" t="s">
        <v>84</v>
      </c>
      <c r="I37" s="22">
        <v>452</v>
      </c>
      <c r="J37" s="208">
        <f t="shared" si="6"/>
        <v>41733.160000000003</v>
      </c>
      <c r="K37" s="209">
        <v>0</v>
      </c>
      <c r="L37" s="208">
        <f t="shared" si="7"/>
        <v>0</v>
      </c>
      <c r="M37" s="208">
        <f t="shared" si="8"/>
        <v>41733.160000000003</v>
      </c>
      <c r="N37" s="21" t="s">
        <v>146</v>
      </c>
    </row>
    <row r="38" spans="1:17" ht="22.5" customHeight="1">
      <c r="A38" s="197"/>
      <c r="B38" s="204"/>
      <c r="C38" s="213" t="s">
        <v>96</v>
      </c>
      <c r="D38" s="203" t="s">
        <v>73</v>
      </c>
      <c r="E38" s="203"/>
      <c r="F38" s="201"/>
      <c r="G38" s="56"/>
      <c r="H38" s="21"/>
      <c r="I38" s="22"/>
      <c r="J38" s="208"/>
      <c r="K38" s="209"/>
      <c r="L38" s="208"/>
      <c r="M38" s="208"/>
      <c r="N38" s="21"/>
    </row>
    <row r="39" spans="1:17" ht="22.5" customHeight="1">
      <c r="A39" s="197"/>
      <c r="B39" s="204"/>
      <c r="C39" s="203"/>
      <c r="D39" s="203" t="s">
        <v>112</v>
      </c>
      <c r="E39" s="203" t="s">
        <v>108</v>
      </c>
      <c r="F39" s="201"/>
      <c r="G39" s="56">
        <v>277.39</v>
      </c>
      <c r="H39" s="21" t="s">
        <v>82</v>
      </c>
      <c r="I39" s="22">
        <v>21.85</v>
      </c>
      <c r="J39" s="208">
        <f t="shared" si="6"/>
        <v>6060.97</v>
      </c>
      <c r="K39" s="209">
        <v>4.4000000000000004</v>
      </c>
      <c r="L39" s="208">
        <f>ROUND(G39*K39,2)</f>
        <v>1220.52</v>
      </c>
      <c r="M39" s="208">
        <f t="shared" si="8"/>
        <v>7281.49</v>
      </c>
      <c r="N39" s="21" t="s">
        <v>153</v>
      </c>
    </row>
    <row r="40" spans="1:17" ht="22.5" customHeight="1">
      <c r="A40" s="197"/>
      <c r="B40" s="204"/>
      <c r="C40" s="203"/>
      <c r="D40" s="203" t="s">
        <v>113</v>
      </c>
      <c r="E40" s="203" t="s">
        <v>197</v>
      </c>
      <c r="F40" s="201"/>
      <c r="G40" s="56">
        <v>7.9</v>
      </c>
      <c r="H40" s="21" t="s">
        <v>82</v>
      </c>
      <c r="I40" s="22">
        <v>21</v>
      </c>
      <c r="J40" s="208">
        <f t="shared" ref="J40" si="9">ROUND(G40*I40,2)</f>
        <v>165.9</v>
      </c>
      <c r="K40" s="209">
        <v>4.4000000000000004</v>
      </c>
      <c r="L40" s="208">
        <f>ROUND(G40*K40,2)</f>
        <v>34.76</v>
      </c>
      <c r="M40" s="208">
        <f t="shared" ref="M40" si="10">J40+L40</f>
        <v>200.66</v>
      </c>
      <c r="N40" s="21" t="s">
        <v>153</v>
      </c>
      <c r="Q40" s="20" t="s">
        <v>207</v>
      </c>
    </row>
    <row r="41" spans="1:17" ht="22.5" customHeight="1">
      <c r="A41" s="197"/>
      <c r="B41" s="204"/>
      <c r="C41" s="211"/>
      <c r="D41" s="203" t="s">
        <v>114</v>
      </c>
      <c r="E41" s="203" t="s">
        <v>109</v>
      </c>
      <c r="F41" s="201"/>
      <c r="G41" s="56">
        <v>761.97</v>
      </c>
      <c r="H41" s="21" t="s">
        <v>82</v>
      </c>
      <c r="I41" s="22">
        <v>20.55</v>
      </c>
      <c r="J41" s="208">
        <f t="shared" si="6"/>
        <v>15658.48</v>
      </c>
      <c r="K41" s="209">
        <v>3.6</v>
      </c>
      <c r="L41" s="208">
        <f t="shared" si="7"/>
        <v>2743.09</v>
      </c>
      <c r="M41" s="208">
        <f t="shared" si="8"/>
        <v>18401.57</v>
      </c>
      <c r="N41" s="21" t="s">
        <v>154</v>
      </c>
    </row>
    <row r="42" spans="1:17" ht="22.5" customHeight="1">
      <c r="A42" s="197"/>
      <c r="B42" s="204"/>
      <c r="C42" s="212"/>
      <c r="D42" s="203" t="s">
        <v>198</v>
      </c>
      <c r="E42" s="203" t="s">
        <v>110</v>
      </c>
      <c r="F42" s="201"/>
      <c r="G42" s="56">
        <v>473.72</v>
      </c>
      <c r="H42" s="21" t="s">
        <v>82</v>
      </c>
      <c r="I42" s="22">
        <v>20.350000000000001</v>
      </c>
      <c r="J42" s="214">
        <f t="shared" si="6"/>
        <v>9640.2000000000007</v>
      </c>
      <c r="K42" s="209">
        <v>3.1</v>
      </c>
      <c r="L42" s="208">
        <f t="shared" si="7"/>
        <v>1468.53</v>
      </c>
      <c r="M42" s="208">
        <f t="shared" si="8"/>
        <v>11108.730000000001</v>
      </c>
      <c r="N42" s="21" t="s">
        <v>155</v>
      </c>
    </row>
    <row r="43" spans="1:17" ht="22.5" customHeight="1">
      <c r="A43" s="197"/>
      <c r="B43" s="204"/>
      <c r="C43" s="213" t="s">
        <v>115</v>
      </c>
      <c r="D43" s="203" t="s">
        <v>66</v>
      </c>
      <c r="E43" s="203"/>
      <c r="F43" s="201"/>
      <c r="G43" s="56">
        <f>0.03*(G39+G41+G42+G40)</f>
        <v>45.629400000000004</v>
      </c>
      <c r="H43" s="21" t="s">
        <v>82</v>
      </c>
      <c r="I43" s="22">
        <v>25.42</v>
      </c>
      <c r="J43" s="214">
        <f>ROUND(G43*I43,2)</f>
        <v>1159.9000000000001</v>
      </c>
      <c r="K43" s="209">
        <v>0</v>
      </c>
      <c r="L43" s="208">
        <f t="shared" ref="L43:L44" si="11">ROUND(G43*K43,2)</f>
        <v>0</v>
      </c>
      <c r="M43" s="208">
        <f t="shared" ref="M43:M44" si="12">J43+L43</f>
        <v>1159.9000000000001</v>
      </c>
      <c r="N43" s="21" t="s">
        <v>156</v>
      </c>
    </row>
    <row r="44" spans="1:17" ht="22.5" customHeight="1">
      <c r="A44" s="79"/>
      <c r="B44" s="218"/>
      <c r="C44" s="213" t="s">
        <v>132</v>
      </c>
      <c r="D44" s="203" t="s">
        <v>216</v>
      </c>
      <c r="E44" s="203"/>
      <c r="F44" s="201"/>
      <c r="G44" s="56">
        <f>22*2</f>
        <v>44</v>
      </c>
      <c r="H44" s="21" t="s">
        <v>133</v>
      </c>
      <c r="I44" s="22">
        <v>105.35</v>
      </c>
      <c r="J44" s="214">
        <f t="shared" ref="J44" si="13">ROUND(G44*I44,2)</f>
        <v>4635.3999999999996</v>
      </c>
      <c r="K44" s="209">
        <f>ROUND(0.3*I44,0)</f>
        <v>32</v>
      </c>
      <c r="L44" s="208">
        <f t="shared" si="11"/>
        <v>1408</v>
      </c>
      <c r="M44" s="208">
        <f t="shared" si="12"/>
        <v>6043.4</v>
      </c>
      <c r="N44" s="21" t="s">
        <v>157</v>
      </c>
    </row>
    <row r="45" spans="1:17" ht="22.5" customHeight="1">
      <c r="A45" s="79"/>
      <c r="B45" s="218"/>
      <c r="C45" s="213" t="s">
        <v>136</v>
      </c>
      <c r="D45" s="203" t="s">
        <v>135</v>
      </c>
      <c r="E45" s="203"/>
      <c r="F45" s="201"/>
      <c r="G45" s="56">
        <v>34</v>
      </c>
      <c r="H45" s="21" t="s">
        <v>123</v>
      </c>
      <c r="I45" s="22">
        <v>10</v>
      </c>
      <c r="J45" s="214">
        <f t="shared" ref="J45" si="14">ROUND(G45*I45,2)</f>
        <v>340</v>
      </c>
      <c r="K45" s="209">
        <v>0</v>
      </c>
      <c r="L45" s="208">
        <f t="shared" ref="L45" si="15">ROUND(G45*K45,2)</f>
        <v>0</v>
      </c>
      <c r="M45" s="208">
        <f t="shared" ref="M45" si="16">J45+L45</f>
        <v>340</v>
      </c>
      <c r="N45" s="21" t="s">
        <v>146</v>
      </c>
    </row>
    <row r="46" spans="1:17" ht="22.5" customHeight="1">
      <c r="A46" s="79"/>
      <c r="B46" s="218" t="s">
        <v>97</v>
      </c>
      <c r="C46" s="64" t="s">
        <v>64</v>
      </c>
      <c r="D46" s="216"/>
      <c r="E46" s="216"/>
      <c r="F46" s="217"/>
      <c r="G46" s="56"/>
      <c r="H46" s="21"/>
      <c r="I46" s="22"/>
      <c r="J46" s="214"/>
      <c r="K46" s="209"/>
      <c r="L46" s="208"/>
      <c r="M46" s="208"/>
      <c r="N46" s="21"/>
    </row>
    <row r="47" spans="1:17" ht="22.5" customHeight="1">
      <c r="A47" s="79"/>
      <c r="B47" s="218"/>
      <c r="C47" s="215" t="s">
        <v>116</v>
      </c>
      <c r="D47" s="216" t="s">
        <v>120</v>
      </c>
      <c r="E47" s="216"/>
      <c r="F47" s="217"/>
      <c r="G47" s="56">
        <f>34*3</f>
        <v>102</v>
      </c>
      <c r="H47" s="21" t="s">
        <v>84</v>
      </c>
      <c r="I47" s="22">
        <v>317.42</v>
      </c>
      <c r="J47" s="214">
        <f>ROUND(G47*I47,2)</f>
        <v>32376.84</v>
      </c>
      <c r="K47" s="209">
        <v>103</v>
      </c>
      <c r="L47" s="208">
        <f t="shared" ref="L47" si="17">ROUND(G47*K47,2)</f>
        <v>10506</v>
      </c>
      <c r="M47" s="208">
        <f t="shared" ref="M47" si="18">J47+L47</f>
        <v>42882.84</v>
      </c>
      <c r="N47" s="21" t="s">
        <v>158</v>
      </c>
    </row>
    <row r="48" spans="1:17" ht="22.5" customHeight="1">
      <c r="A48" s="79"/>
      <c r="B48" s="218"/>
      <c r="C48" s="215" t="s">
        <v>117</v>
      </c>
      <c r="D48" s="216" t="s">
        <v>121</v>
      </c>
      <c r="E48" s="216"/>
      <c r="F48" s="217"/>
      <c r="G48" s="56">
        <f>3*11</f>
        <v>33</v>
      </c>
      <c r="H48" s="21" t="s">
        <v>123</v>
      </c>
      <c r="I48" s="22">
        <v>105.37</v>
      </c>
      <c r="J48" s="214">
        <f t="shared" ref="J48:J52" si="19">ROUND(G48*I48,2)</f>
        <v>3477.21</v>
      </c>
      <c r="K48" s="209">
        <v>64</v>
      </c>
      <c r="L48" s="208">
        <f t="shared" ref="L48:L51" si="20">ROUND(G48*K48,2)</f>
        <v>2112</v>
      </c>
      <c r="M48" s="208">
        <f t="shared" ref="M48:M51" si="21">J48+L48</f>
        <v>5589.21</v>
      </c>
      <c r="N48" s="21" t="s">
        <v>158</v>
      </c>
    </row>
    <row r="49" spans="1:110" ht="22.5" customHeight="1">
      <c r="A49" s="79"/>
      <c r="B49" s="218"/>
      <c r="C49" s="215" t="s">
        <v>118</v>
      </c>
      <c r="D49" s="216" t="s">
        <v>122</v>
      </c>
      <c r="E49" s="216"/>
      <c r="F49" s="217"/>
      <c r="G49" s="56">
        <f>34*3*2</f>
        <v>204</v>
      </c>
      <c r="H49" s="21" t="s">
        <v>84</v>
      </c>
      <c r="I49" s="22">
        <v>73.37</v>
      </c>
      <c r="J49" s="214">
        <f t="shared" si="19"/>
        <v>14967.48</v>
      </c>
      <c r="K49" s="209">
        <v>87</v>
      </c>
      <c r="L49" s="208">
        <f t="shared" si="20"/>
        <v>17748</v>
      </c>
      <c r="M49" s="208">
        <f t="shared" si="21"/>
        <v>32715.48</v>
      </c>
      <c r="N49" s="21" t="s">
        <v>159</v>
      </c>
      <c r="O49" s="20">
        <v>73.37</v>
      </c>
      <c r="P49" s="20">
        <v>50</v>
      </c>
      <c r="Q49" s="20">
        <f>SUM(O49:P49)</f>
        <v>123.37</v>
      </c>
      <c r="R49" s="20">
        <v>2</v>
      </c>
      <c r="S49" s="20">
        <f>Q49*R49</f>
        <v>246.74</v>
      </c>
    </row>
    <row r="50" spans="1:110" ht="22.5" customHeight="1">
      <c r="A50" s="79"/>
      <c r="B50" s="218"/>
      <c r="C50" s="215" t="s">
        <v>119</v>
      </c>
      <c r="D50" s="216" t="s">
        <v>185</v>
      </c>
      <c r="E50" s="216"/>
      <c r="F50" s="217"/>
      <c r="G50" s="56">
        <f>34*2</f>
        <v>68</v>
      </c>
      <c r="H50" s="21" t="s">
        <v>123</v>
      </c>
      <c r="I50" s="22">
        <v>10.75</v>
      </c>
      <c r="J50" s="214">
        <f t="shared" si="19"/>
        <v>731</v>
      </c>
      <c r="K50" s="209">
        <v>0</v>
      </c>
      <c r="L50" s="208">
        <f t="shared" ref="L50" si="22">ROUND(G50*K50,2)</f>
        <v>0</v>
      </c>
      <c r="M50" s="208">
        <f>J50+L50</f>
        <v>731</v>
      </c>
      <c r="N50" s="21" t="s">
        <v>146</v>
      </c>
      <c r="O50" s="20">
        <v>87</v>
      </c>
      <c r="P50" s="20">
        <v>34</v>
      </c>
      <c r="Q50" s="20">
        <f>SUM(O50:P50)</f>
        <v>121</v>
      </c>
      <c r="R50" s="20">
        <v>2</v>
      </c>
      <c r="S50" s="20">
        <f>Q50*R50</f>
        <v>242</v>
      </c>
    </row>
    <row r="51" spans="1:110" ht="22.5" customHeight="1">
      <c r="A51" s="79"/>
      <c r="B51" s="218"/>
      <c r="C51" s="215" t="s">
        <v>182</v>
      </c>
      <c r="D51" s="216" t="s">
        <v>213</v>
      </c>
      <c r="E51" s="216"/>
      <c r="F51" s="217"/>
      <c r="G51" s="56">
        <f>34*3*2</f>
        <v>204</v>
      </c>
      <c r="H51" s="21" t="s">
        <v>84</v>
      </c>
      <c r="I51" s="22">
        <v>50.01</v>
      </c>
      <c r="J51" s="214">
        <f t="shared" si="19"/>
        <v>10202.040000000001</v>
      </c>
      <c r="K51" s="209">
        <v>34</v>
      </c>
      <c r="L51" s="208">
        <f t="shared" si="20"/>
        <v>6936</v>
      </c>
      <c r="M51" s="208">
        <f t="shared" si="21"/>
        <v>17138.04</v>
      </c>
      <c r="N51" s="21" t="s">
        <v>160</v>
      </c>
      <c r="S51" s="20">
        <f>SUM(S49:S50)</f>
        <v>488.74</v>
      </c>
    </row>
    <row r="52" spans="1:110" ht="22.5" customHeight="1">
      <c r="A52" s="79"/>
      <c r="B52" s="226"/>
      <c r="C52" s="215" t="s">
        <v>184</v>
      </c>
      <c r="D52" s="227" t="s">
        <v>214</v>
      </c>
      <c r="E52" s="227"/>
      <c r="F52" s="228"/>
      <c r="G52" s="82">
        <v>240</v>
      </c>
      <c r="H52" s="21" t="s">
        <v>84</v>
      </c>
      <c r="I52" s="66">
        <v>39.01</v>
      </c>
      <c r="J52" s="214">
        <f t="shared" si="19"/>
        <v>9362.4</v>
      </c>
      <c r="K52" s="209">
        <v>34</v>
      </c>
      <c r="L52" s="208">
        <f t="shared" ref="L52" si="23">ROUND(G52*K52,2)</f>
        <v>8160</v>
      </c>
      <c r="M52" s="208">
        <f t="shared" ref="M52" si="24">J52+L52</f>
        <v>17522.400000000001</v>
      </c>
      <c r="N52" s="21" t="s">
        <v>160</v>
      </c>
      <c r="O52" s="20">
        <f>I49</f>
        <v>73.37</v>
      </c>
      <c r="P52" s="20">
        <f>K49</f>
        <v>87</v>
      </c>
      <c r="Q52" s="20">
        <f>SUM(O52:P52)</f>
        <v>160.37</v>
      </c>
    </row>
    <row r="53" spans="1:110" ht="22.5" customHeight="1" thickBot="1">
      <c r="A53" s="79"/>
      <c r="B53" s="69"/>
      <c r="C53" s="135"/>
      <c r="D53" s="135"/>
      <c r="E53" s="83"/>
      <c r="F53" s="199"/>
      <c r="G53" s="82"/>
      <c r="H53" s="60"/>
      <c r="I53" s="66"/>
      <c r="J53" s="61"/>
      <c r="K53" s="61"/>
      <c r="L53" s="61"/>
      <c r="M53" s="61"/>
      <c r="N53" s="60"/>
      <c r="O53" s="20">
        <f>I51</f>
        <v>50.01</v>
      </c>
      <c r="P53" s="20">
        <f>K52</f>
        <v>34</v>
      </c>
      <c r="Q53" s="20">
        <f>SUM(O53:P53)</f>
        <v>84.009999999999991</v>
      </c>
      <c r="R53" s="20" t="s">
        <v>209</v>
      </c>
    </row>
    <row r="54" spans="1:110" ht="22.5" customHeight="1" thickTop="1">
      <c r="A54" s="190"/>
      <c r="B54" s="347" t="s">
        <v>107</v>
      </c>
      <c r="C54" s="348"/>
      <c r="D54" s="348"/>
      <c r="E54" s="348"/>
      <c r="F54" s="195"/>
      <c r="G54" s="191"/>
      <c r="H54" s="192"/>
      <c r="I54" s="193"/>
      <c r="J54" s="194">
        <f>SUM(J30:J53)</f>
        <v>293176.19</v>
      </c>
      <c r="K54" s="194"/>
      <c r="L54" s="194">
        <f t="shared" ref="L54" si="25">SUM(L30:L53)</f>
        <v>105143.95999999999</v>
      </c>
      <c r="M54" s="194">
        <f>SUM(M30:M53)</f>
        <v>398320.15</v>
      </c>
      <c r="N54" s="192"/>
      <c r="Q54" s="20">
        <f>SUM(Q52:Q53)</f>
        <v>244.38</v>
      </c>
      <c r="R54" s="20">
        <f>Q54*2</f>
        <v>488.76</v>
      </c>
    </row>
    <row r="55" spans="1:110" s="134" customFormat="1" ht="9.9499999999999993" customHeight="1">
      <c r="A55" s="127"/>
      <c r="B55" s="128"/>
      <c r="C55" s="128"/>
      <c r="D55" s="128"/>
      <c r="E55" s="128"/>
      <c r="F55" s="128"/>
      <c r="G55" s="129"/>
      <c r="H55" s="130"/>
      <c r="I55" s="131"/>
      <c r="J55" s="132"/>
      <c r="K55" s="132"/>
      <c r="L55" s="132"/>
      <c r="M55" s="132"/>
      <c r="N55" s="130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</row>
    <row r="56" spans="1:110" ht="22.5" customHeight="1">
      <c r="A56" s="124">
        <v>3</v>
      </c>
      <c r="B56" s="74" t="str">
        <f>$B$13</f>
        <v>งานถนน ค.ส.ล.</v>
      </c>
      <c r="C56" s="68"/>
      <c r="D56" s="68"/>
      <c r="E56" s="68"/>
      <c r="F56" s="198"/>
      <c r="G56" s="125"/>
      <c r="H56" s="119"/>
      <c r="I56" s="120"/>
      <c r="J56" s="121"/>
      <c r="K56" s="121"/>
      <c r="L56" s="121"/>
      <c r="M56" s="121"/>
      <c r="N56" s="119"/>
    </row>
    <row r="57" spans="1:110" ht="22.5" customHeight="1">
      <c r="A57" s="197"/>
      <c r="B57" s="204" t="s">
        <v>124</v>
      </c>
      <c r="C57" s="203" t="s">
        <v>127</v>
      </c>
      <c r="D57" s="200"/>
      <c r="E57" s="200"/>
      <c r="F57" s="201"/>
      <c r="G57" s="56">
        <f>152*0.1</f>
        <v>15.200000000000001</v>
      </c>
      <c r="H57" s="21" t="s">
        <v>85</v>
      </c>
      <c r="I57" s="22">
        <v>513.33000000000004</v>
      </c>
      <c r="J57" s="208">
        <f t="shared" ref="J57" si="26">ROUND(G57*I57,2)</f>
        <v>7802.62</v>
      </c>
      <c r="K57" s="209">
        <v>112</v>
      </c>
      <c r="L57" s="208">
        <f>ROUND(G57*K57,2)</f>
        <v>1702.4</v>
      </c>
      <c r="M57" s="208">
        <f t="shared" ref="M57" si="27">J57+L57</f>
        <v>9505.02</v>
      </c>
      <c r="N57" s="205" t="s">
        <v>163</v>
      </c>
    </row>
    <row r="58" spans="1:110" ht="22.5" customHeight="1">
      <c r="A58" s="197"/>
      <c r="B58" s="204" t="s">
        <v>125</v>
      </c>
      <c r="C58" s="213" t="s">
        <v>199</v>
      </c>
      <c r="D58" s="203"/>
      <c r="E58" s="203"/>
      <c r="F58" s="201"/>
      <c r="G58" s="56">
        <v>152</v>
      </c>
      <c r="H58" s="21" t="s">
        <v>84</v>
      </c>
      <c r="I58" s="22">
        <v>5</v>
      </c>
      <c r="J58" s="208">
        <f t="shared" ref="J58:J67" si="28">ROUND(G58*I58,2)</f>
        <v>760</v>
      </c>
      <c r="K58" s="209">
        <v>0</v>
      </c>
      <c r="L58" s="208">
        <f t="shared" ref="L58:L67" si="29">ROUND(G58*K58,2)</f>
        <v>0</v>
      </c>
      <c r="M58" s="208">
        <f t="shared" ref="M58:M66" si="30">J58+L58</f>
        <v>760</v>
      </c>
      <c r="N58" s="205" t="s">
        <v>146</v>
      </c>
    </row>
    <row r="59" spans="1:110" ht="22.5" customHeight="1">
      <c r="A59" s="197"/>
      <c r="B59" s="204" t="s">
        <v>126</v>
      </c>
      <c r="C59" s="213" t="s">
        <v>215</v>
      </c>
      <c r="D59" s="203"/>
      <c r="E59" s="203"/>
      <c r="F59" s="201"/>
      <c r="G59" s="56">
        <f>152*0.15</f>
        <v>22.8</v>
      </c>
      <c r="H59" s="21" t="s">
        <v>85</v>
      </c>
      <c r="I59" s="22">
        <v>2579.8000000000002</v>
      </c>
      <c r="J59" s="208">
        <f>ROUND(G59*I59,2)</f>
        <v>58819.44</v>
      </c>
      <c r="K59" s="209">
        <v>327</v>
      </c>
      <c r="L59" s="208">
        <f t="shared" si="29"/>
        <v>7455.6</v>
      </c>
      <c r="M59" s="208">
        <f>J59+L59</f>
        <v>66275.040000000008</v>
      </c>
      <c r="N59" s="205" t="s">
        <v>162</v>
      </c>
    </row>
    <row r="60" spans="1:110" ht="22.5" customHeight="1">
      <c r="A60" s="197"/>
      <c r="B60" s="204" t="s">
        <v>128</v>
      </c>
      <c r="C60" s="213" t="s">
        <v>131</v>
      </c>
      <c r="D60" s="203"/>
      <c r="E60" s="203"/>
      <c r="F60" s="201"/>
      <c r="G60" s="56">
        <v>152</v>
      </c>
      <c r="H60" s="21" t="s">
        <v>84</v>
      </c>
      <c r="I60" s="22">
        <v>70</v>
      </c>
      <c r="J60" s="208">
        <f t="shared" si="28"/>
        <v>10640</v>
      </c>
      <c r="K60" s="209">
        <v>5</v>
      </c>
      <c r="L60" s="208">
        <f t="shared" si="29"/>
        <v>760</v>
      </c>
      <c r="M60" s="208">
        <f t="shared" si="30"/>
        <v>11400</v>
      </c>
      <c r="N60" s="205" t="s">
        <v>164</v>
      </c>
    </row>
    <row r="61" spans="1:110" ht="22.5" customHeight="1">
      <c r="A61" s="197"/>
      <c r="B61" s="204" t="s">
        <v>129</v>
      </c>
      <c r="C61" s="213" t="s">
        <v>142</v>
      </c>
      <c r="D61" s="203"/>
      <c r="E61" s="203"/>
      <c r="F61" s="201"/>
      <c r="G61" s="56">
        <v>48.78</v>
      </c>
      <c r="H61" s="21" t="s">
        <v>82</v>
      </c>
      <c r="I61" s="22">
        <v>20.55</v>
      </c>
      <c r="J61" s="208">
        <f t="shared" si="28"/>
        <v>1002.43</v>
      </c>
      <c r="K61" s="209">
        <v>3.6</v>
      </c>
      <c r="L61" s="208">
        <f>ROUND(G61*K61,2)</f>
        <v>175.61</v>
      </c>
      <c r="M61" s="208">
        <f t="shared" si="30"/>
        <v>1178.04</v>
      </c>
      <c r="N61" s="205" t="s">
        <v>154</v>
      </c>
    </row>
    <row r="62" spans="1:110" ht="22.5" customHeight="1">
      <c r="A62" s="197"/>
      <c r="B62" s="204" t="s">
        <v>130</v>
      </c>
      <c r="C62" s="213" t="s">
        <v>138</v>
      </c>
      <c r="D62" s="203"/>
      <c r="E62" s="203"/>
      <c r="F62" s="201"/>
      <c r="G62" s="56"/>
      <c r="H62" s="21"/>
      <c r="I62" s="22"/>
      <c r="J62" s="208"/>
      <c r="K62" s="209"/>
      <c r="L62" s="208"/>
      <c r="M62" s="208"/>
      <c r="N62" s="205"/>
    </row>
    <row r="63" spans="1:110" ht="22.5" customHeight="1">
      <c r="A63" s="197"/>
      <c r="B63" s="204"/>
      <c r="C63" s="213" t="s">
        <v>140</v>
      </c>
      <c r="D63" s="203" t="s">
        <v>134</v>
      </c>
      <c r="E63" s="203"/>
      <c r="F63" s="201"/>
      <c r="G63" s="56">
        <v>84.89</v>
      </c>
      <c r="H63" s="21" t="s">
        <v>82</v>
      </c>
      <c r="I63" s="22">
        <v>20.6</v>
      </c>
      <c r="J63" s="208">
        <f t="shared" si="28"/>
        <v>1748.73</v>
      </c>
      <c r="K63" s="209">
        <v>3.1</v>
      </c>
      <c r="L63" s="208">
        <f t="shared" si="29"/>
        <v>263.16000000000003</v>
      </c>
      <c r="M63" s="208">
        <f t="shared" si="30"/>
        <v>2011.89</v>
      </c>
      <c r="N63" s="205" t="s">
        <v>155</v>
      </c>
    </row>
    <row r="64" spans="1:110" ht="22.5" customHeight="1">
      <c r="A64" s="197"/>
      <c r="B64" s="204"/>
      <c r="C64" s="213" t="s">
        <v>141</v>
      </c>
      <c r="D64" s="203" t="s">
        <v>137</v>
      </c>
      <c r="E64" s="203"/>
      <c r="F64" s="201"/>
      <c r="G64" s="56">
        <f>4*5</f>
        <v>20</v>
      </c>
      <c r="H64" s="21" t="s">
        <v>123</v>
      </c>
      <c r="I64" s="22">
        <v>10</v>
      </c>
      <c r="J64" s="208">
        <f t="shared" si="28"/>
        <v>200</v>
      </c>
      <c r="K64" s="209">
        <v>0</v>
      </c>
      <c r="L64" s="208">
        <f t="shared" si="29"/>
        <v>0</v>
      </c>
      <c r="M64" s="208">
        <f t="shared" si="30"/>
        <v>200</v>
      </c>
      <c r="N64" s="205" t="s">
        <v>146</v>
      </c>
    </row>
    <row r="65" spans="1:110" ht="22.5" customHeight="1">
      <c r="A65" s="197"/>
      <c r="B65" s="204" t="s">
        <v>172</v>
      </c>
      <c r="C65" s="213" t="s">
        <v>139</v>
      </c>
      <c r="D65" s="203"/>
      <c r="E65" s="203"/>
      <c r="F65" s="201"/>
      <c r="G65" s="56"/>
      <c r="H65" s="21"/>
      <c r="I65" s="22"/>
      <c r="J65" s="208"/>
      <c r="K65" s="209"/>
      <c r="L65" s="208"/>
      <c r="M65" s="208"/>
      <c r="N65" s="205"/>
    </row>
    <row r="66" spans="1:110" ht="22.5" customHeight="1">
      <c r="A66" s="197"/>
      <c r="B66" s="204"/>
      <c r="C66" s="213" t="s">
        <v>173</v>
      </c>
      <c r="D66" s="203" t="s">
        <v>134</v>
      </c>
      <c r="E66" s="203"/>
      <c r="F66" s="201"/>
      <c r="G66" s="56">
        <v>50.94</v>
      </c>
      <c r="H66" s="21" t="s">
        <v>82</v>
      </c>
      <c r="I66" s="22">
        <v>20.6</v>
      </c>
      <c r="J66" s="208">
        <f t="shared" ref="J66" si="31">ROUND(G66*I66,2)</f>
        <v>1049.3599999999999</v>
      </c>
      <c r="K66" s="209">
        <v>3.1</v>
      </c>
      <c r="L66" s="208">
        <f t="shared" si="29"/>
        <v>157.91</v>
      </c>
      <c r="M66" s="208">
        <f t="shared" si="30"/>
        <v>1207.27</v>
      </c>
      <c r="N66" s="205" t="s">
        <v>155</v>
      </c>
    </row>
    <row r="67" spans="1:110" ht="22.5" customHeight="1">
      <c r="A67" s="197"/>
      <c r="B67" s="204"/>
      <c r="C67" s="213" t="s">
        <v>174</v>
      </c>
      <c r="D67" s="203" t="s">
        <v>137</v>
      </c>
      <c r="E67" s="203"/>
      <c r="F67" s="201"/>
      <c r="G67" s="56">
        <f>4*3</f>
        <v>12</v>
      </c>
      <c r="H67" s="21" t="s">
        <v>123</v>
      </c>
      <c r="I67" s="22">
        <v>10</v>
      </c>
      <c r="J67" s="208">
        <f t="shared" si="28"/>
        <v>120</v>
      </c>
      <c r="K67" s="209">
        <v>0</v>
      </c>
      <c r="L67" s="208">
        <f t="shared" si="29"/>
        <v>0</v>
      </c>
      <c r="M67" s="208">
        <f>J67</f>
        <v>120</v>
      </c>
      <c r="N67" s="205" t="s">
        <v>146</v>
      </c>
    </row>
    <row r="68" spans="1:110" ht="22.5" customHeight="1" thickBot="1">
      <c r="A68" s="79"/>
      <c r="B68" s="69"/>
      <c r="C68" s="135"/>
      <c r="D68" s="135"/>
      <c r="E68" s="83"/>
      <c r="F68" s="199"/>
      <c r="G68" s="82"/>
      <c r="H68" s="60"/>
      <c r="I68" s="66"/>
      <c r="J68" s="61"/>
      <c r="K68" s="61"/>
      <c r="L68" s="61"/>
      <c r="M68" s="61"/>
      <c r="N68" s="60"/>
    </row>
    <row r="69" spans="1:110" ht="22.5" customHeight="1" thickTop="1">
      <c r="A69" s="190"/>
      <c r="B69" s="347" t="s">
        <v>143</v>
      </c>
      <c r="C69" s="348"/>
      <c r="D69" s="348"/>
      <c r="E69" s="348"/>
      <c r="F69" s="195"/>
      <c r="G69" s="191"/>
      <c r="H69" s="192"/>
      <c r="I69" s="193"/>
      <c r="J69" s="194">
        <f>SUM(J57:J68)</f>
        <v>82142.579999999987</v>
      </c>
      <c r="K69" s="194"/>
      <c r="L69" s="194">
        <f>SUM(L57:L68)</f>
        <v>10514.68</v>
      </c>
      <c r="M69" s="194">
        <f>SUM(M57:M68)</f>
        <v>92657.260000000009</v>
      </c>
      <c r="N69" s="192"/>
    </row>
    <row r="70" spans="1:110" s="134" customFormat="1" ht="9.9499999999999993" customHeight="1">
      <c r="A70" s="127"/>
      <c r="B70" s="128"/>
      <c r="C70" s="128"/>
      <c r="D70" s="128"/>
      <c r="E70" s="128"/>
      <c r="F70" s="128"/>
      <c r="G70" s="129"/>
      <c r="H70" s="130"/>
      <c r="I70" s="131"/>
      <c r="J70" s="132"/>
      <c r="K70" s="132"/>
      <c r="L70" s="132"/>
      <c r="M70" s="132"/>
      <c r="N70" s="130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</row>
    <row r="71" spans="1:110" ht="22.5" customHeight="1">
      <c r="A71" s="124">
        <v>4</v>
      </c>
      <c r="B71" s="74" t="str">
        <f>$B$14</f>
        <v>งานซ่อมแซมรั้วกำแพงด้านหน้าศูนย์ฯ</v>
      </c>
      <c r="C71" s="68"/>
      <c r="D71" s="68"/>
      <c r="E71" s="68"/>
      <c r="F71" s="198"/>
      <c r="G71" s="125"/>
      <c r="H71" s="119"/>
      <c r="I71" s="120"/>
      <c r="J71" s="121"/>
      <c r="K71" s="121"/>
      <c r="L71" s="121"/>
      <c r="M71" s="121"/>
      <c r="N71" s="119"/>
    </row>
    <row r="72" spans="1:110" ht="22.5" customHeight="1">
      <c r="A72" s="197"/>
      <c r="B72" s="204" t="s">
        <v>166</v>
      </c>
      <c r="C72" s="203" t="s">
        <v>178</v>
      </c>
      <c r="D72" s="200"/>
      <c r="E72" s="200"/>
      <c r="F72" s="201"/>
      <c r="G72" s="56">
        <v>1</v>
      </c>
      <c r="H72" s="21" t="s">
        <v>161</v>
      </c>
      <c r="I72" s="22">
        <v>500</v>
      </c>
      <c r="J72" s="208">
        <f t="shared" ref="J72" si="32">ROUND(G72*I72,2)</f>
        <v>500</v>
      </c>
      <c r="K72" s="209">
        <v>0</v>
      </c>
      <c r="L72" s="208">
        <f t="shared" ref="L72" si="33">ROUND(G72*K72,2)</f>
        <v>0</v>
      </c>
      <c r="M72" s="208">
        <f t="shared" ref="M72" si="34">J72+L72</f>
        <v>500</v>
      </c>
      <c r="N72" s="205" t="s">
        <v>146</v>
      </c>
    </row>
    <row r="73" spans="1:110" ht="22.5" customHeight="1" thickBot="1">
      <c r="A73" s="79"/>
      <c r="B73" s="69"/>
      <c r="C73" s="135"/>
      <c r="D73" s="135"/>
      <c r="E73" s="83"/>
      <c r="F73" s="199"/>
      <c r="G73" s="82"/>
      <c r="H73" s="60"/>
      <c r="I73" s="66"/>
      <c r="J73" s="61"/>
      <c r="K73" s="61"/>
      <c r="L73" s="61"/>
      <c r="M73" s="61"/>
      <c r="N73" s="60"/>
    </row>
    <row r="74" spans="1:110" ht="22.5" customHeight="1" thickTop="1">
      <c r="A74" s="190"/>
      <c r="B74" s="347" t="s">
        <v>170</v>
      </c>
      <c r="C74" s="348"/>
      <c r="D74" s="348"/>
      <c r="E74" s="348"/>
      <c r="F74" s="195"/>
      <c r="G74" s="191"/>
      <c r="H74" s="192"/>
      <c r="I74" s="193"/>
      <c r="J74" s="194">
        <f>SUM(J72:J73)</f>
        <v>500</v>
      </c>
      <c r="K74" s="194"/>
      <c r="L74" s="194">
        <f>SUM(L72:L73)</f>
        <v>0</v>
      </c>
      <c r="M74" s="194">
        <f>SUM(M72:M73)</f>
        <v>500</v>
      </c>
      <c r="N74" s="192"/>
    </row>
    <row r="75" spans="1:110" s="134" customFormat="1" ht="9.9499999999999993" customHeight="1">
      <c r="A75" s="127"/>
      <c r="B75" s="128"/>
      <c r="C75" s="128"/>
      <c r="D75" s="128"/>
      <c r="E75" s="128"/>
      <c r="F75" s="128"/>
      <c r="G75" s="129"/>
      <c r="H75" s="130"/>
      <c r="I75" s="131"/>
      <c r="J75" s="132"/>
      <c r="K75" s="132"/>
      <c r="L75" s="132"/>
      <c r="M75" s="132"/>
      <c r="N75" s="130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</row>
    <row r="76" spans="1:110" ht="22.5" customHeight="1">
      <c r="A76" s="124">
        <v>5</v>
      </c>
      <c r="B76" s="74" t="str">
        <f>$B$15</f>
        <v>งานระบบไฟฟ้าภายนอก</v>
      </c>
      <c r="C76" s="68"/>
      <c r="D76" s="68"/>
      <c r="E76" s="68"/>
      <c r="F76" s="198"/>
      <c r="G76" s="125"/>
      <c r="H76" s="119"/>
      <c r="I76" s="120"/>
      <c r="J76" s="121"/>
      <c r="K76" s="121"/>
      <c r="L76" s="121"/>
      <c r="M76" s="121"/>
      <c r="N76" s="119"/>
    </row>
    <row r="77" spans="1:110" ht="22.5" customHeight="1">
      <c r="A77" s="197"/>
      <c r="B77" s="204" t="s">
        <v>168</v>
      </c>
      <c r="C77" s="203" t="s">
        <v>169</v>
      </c>
      <c r="D77" s="200"/>
      <c r="E77" s="200"/>
      <c r="F77" s="201"/>
      <c r="G77" s="56">
        <v>1</v>
      </c>
      <c r="H77" s="21" t="s">
        <v>161</v>
      </c>
      <c r="I77" s="22">
        <v>1500</v>
      </c>
      <c r="J77" s="208">
        <f t="shared" ref="J77" si="35">ROUND(G77*I77,2)</f>
        <v>1500</v>
      </c>
      <c r="K77" s="209">
        <v>0</v>
      </c>
      <c r="L77" s="208">
        <f t="shared" ref="L77" si="36">ROUND(G77*K77,2)</f>
        <v>0</v>
      </c>
      <c r="M77" s="208">
        <f t="shared" ref="M77" si="37">J77+L77</f>
        <v>1500</v>
      </c>
      <c r="N77" s="205" t="s">
        <v>146</v>
      </c>
    </row>
    <row r="78" spans="1:110" ht="22.5" customHeight="1" thickBot="1">
      <c r="A78" s="79"/>
      <c r="B78" s="69"/>
      <c r="C78" s="135"/>
      <c r="D78" s="135"/>
      <c r="E78" s="83"/>
      <c r="F78" s="199"/>
      <c r="G78" s="82"/>
      <c r="H78" s="60"/>
      <c r="I78" s="66"/>
      <c r="J78" s="61"/>
      <c r="K78" s="61"/>
      <c r="L78" s="61"/>
      <c r="M78" s="61"/>
      <c r="N78" s="60"/>
    </row>
    <row r="79" spans="1:110" ht="22.5" customHeight="1" thickTop="1">
      <c r="A79" s="190"/>
      <c r="B79" s="347" t="s">
        <v>171</v>
      </c>
      <c r="C79" s="348"/>
      <c r="D79" s="348"/>
      <c r="E79" s="348"/>
      <c r="F79" s="195"/>
      <c r="G79" s="191"/>
      <c r="H79" s="192"/>
      <c r="I79" s="193"/>
      <c r="J79" s="194">
        <f>SUM(J77:J78)</f>
        <v>1500</v>
      </c>
      <c r="K79" s="194"/>
      <c r="L79" s="194">
        <f>SUM(L77:L78)</f>
        <v>0</v>
      </c>
      <c r="M79" s="194">
        <f>SUM(M77:M78)</f>
        <v>1500</v>
      </c>
      <c r="N79" s="192"/>
    </row>
    <row r="80" spans="1:110" s="134" customFormat="1" ht="9.9499999999999993" customHeight="1">
      <c r="A80" s="127"/>
      <c r="B80" s="128"/>
      <c r="C80" s="128"/>
      <c r="D80" s="128"/>
      <c r="E80" s="128"/>
      <c r="F80" s="128"/>
      <c r="G80" s="129"/>
      <c r="H80" s="130"/>
      <c r="I80" s="131"/>
      <c r="J80" s="132"/>
      <c r="K80" s="132"/>
      <c r="L80" s="132"/>
      <c r="M80" s="132"/>
      <c r="N80" s="130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</row>
  </sheetData>
  <sheetProtection selectLockedCells="1" selectUnlockedCells="1"/>
  <customSheetViews>
    <customSheetView guid="{CA373C1D-BE83-4911-A50E-23317613AC44}" scale="70" showPageBreaks="1" fitToPage="1" printArea="1" view="pageBreakPreview">
      <pane xSplit="5" ySplit="9" topLeftCell="F19" activePane="bottomRight" state="frozen"/>
      <selection pane="bottomRight" activeCell="G51" sqref="G51"/>
      <rowBreaks count="3" manualBreakCount="3">
        <brk id="18" max="13" man="1"/>
        <brk id="27" max="13" man="1"/>
        <brk id="54" max="13" man="1"/>
      </rowBreaks>
      <colBreaks count="1" manualBreakCount="1">
        <brk id="14" max="1048575" man="1"/>
      </colBreaks>
      <pageMargins left="0.70866141732283472" right="0.70866141732283472" top="0.74803149606299213" bottom="0" header="0.31496062992125984" footer="0.31496062992125984"/>
      <printOptions horizontalCentered="1"/>
      <pageSetup paperSize="9" scale="53" firstPageNumber="0" fitToHeight="0" orientation="landscape" r:id="rId1"/>
      <headerFooter alignWithMargins="0">
        <oddHeader>&amp;Rแบบ  ปร.4   แผ่นที่ &amp;P/&amp;N</oddHeader>
      </headerFooter>
    </customSheetView>
  </customSheetViews>
  <mergeCells count="14">
    <mergeCell ref="B69:E69"/>
    <mergeCell ref="B54:E54"/>
    <mergeCell ref="B74:E74"/>
    <mergeCell ref="B79:E79"/>
    <mergeCell ref="A8:A9"/>
    <mergeCell ref="E1:N1"/>
    <mergeCell ref="K8:L8"/>
    <mergeCell ref="N8:N9"/>
    <mergeCell ref="B26:E26"/>
    <mergeCell ref="I8:J8"/>
    <mergeCell ref="B17:F17"/>
    <mergeCell ref="B8:F9"/>
    <mergeCell ref="G8:G9"/>
    <mergeCell ref="H8:H9"/>
  </mergeCells>
  <phoneticPr fontId="29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80" firstPageNumber="0" fitToHeight="0" orientation="landscape" r:id="rId2"/>
  <headerFooter alignWithMargins="0">
    <oddHeader>&amp;Rแบบ  ปร.4   แผ่นที่ &amp;P/&amp;N</oddHeader>
  </headerFooter>
  <rowBreaks count="3" manualBreakCount="3">
    <brk id="18" max="13" man="1"/>
    <brk id="27" max="13" man="1"/>
    <brk id="5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20</vt:i4>
      </vt:variant>
    </vt:vector>
  </HeadingPairs>
  <TitlesOfParts>
    <vt:vector size="24" baseType="lpstr">
      <vt:lpstr>แบบ ปร6</vt:lpstr>
      <vt:lpstr>ปร,5 (ก)</vt:lpstr>
      <vt:lpstr>ปร.4(พ) อาคาร</vt:lpstr>
      <vt:lpstr>ปร.4 อาคาร</vt:lpstr>
      <vt:lpstr>___xlnm.Print_Area_10</vt:lpstr>
      <vt:lpstr>'ปร.4(พ) อาคาร'!___xlnm.Print_Area_13</vt:lpstr>
      <vt:lpstr>___xlnm.Print_Area_13</vt:lpstr>
      <vt:lpstr>__xlnm.Print_Area_11</vt:lpstr>
      <vt:lpstr>__xlnm.Print_Area_3</vt:lpstr>
      <vt:lpstr>__xlnm.Print_Area_4</vt:lpstr>
      <vt:lpstr>'ปร.4(พ) อาคาร'!__xlnm.Print_Area_5_13</vt:lpstr>
      <vt:lpstr>__xlnm.Print_Area_5_13</vt:lpstr>
      <vt:lpstr>'ปร.4(พ) อาคาร'!__xlnm.Print_Titles_13</vt:lpstr>
      <vt:lpstr>__xlnm.Print_Titles_13</vt:lpstr>
      <vt:lpstr>'ปร.4(พ) อาคาร'!__xlnm.Print_Titles_5_13</vt:lpstr>
      <vt:lpstr>__xlnm.Print_Titles_5_13</vt:lpstr>
      <vt:lpstr>'ปร.4(พ) อาคาร'!Excel_BuiltIn_Print_Area_2_1_13</vt:lpstr>
      <vt:lpstr>Excel_BuiltIn_Print_Area_2_1_13</vt:lpstr>
      <vt:lpstr>'แบบ ปร6'!Print_Area</vt:lpstr>
      <vt:lpstr>'ปร,5 (ก)'!Print_Area</vt:lpstr>
      <vt:lpstr>'ปร.4 อาคาร'!Print_Area</vt:lpstr>
      <vt:lpstr>'ปร.4(พ) อาคาร'!Print_Area</vt:lpstr>
      <vt:lpstr>'ปร.4 อาคาร'!Print_Titles</vt:lpstr>
      <vt:lpstr>'ปร.4(พ) อาคาร'!Print_Titles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treasury_1</dc:creator>
  <cp:lastModifiedBy>Admin</cp:lastModifiedBy>
  <cp:lastPrinted>2025-09-15T05:50:30Z</cp:lastPrinted>
  <dcterms:created xsi:type="dcterms:W3CDTF">2016-11-15T11:52:45Z</dcterms:created>
  <dcterms:modified xsi:type="dcterms:W3CDTF">2025-09-18T02:07:50Z</dcterms:modified>
</cp:coreProperties>
</file>